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640" windowHeight="11250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6" l="1"/>
  <c r="G49" i="6"/>
  <c r="D13" i="2"/>
  <c r="D8" i="2"/>
  <c r="D20" i="2"/>
  <c r="E9" i="1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G10" i="9"/>
  <c r="C7" i="23"/>
  <c r="A2" i="9"/>
  <c r="A2" i="6"/>
  <c r="G71" i="8"/>
  <c r="G11" i="8"/>
  <c r="G12" i="8"/>
  <c r="G13" i="8"/>
  <c r="G14" i="8"/>
  <c r="G15" i="8"/>
  <c r="G16" i="8"/>
  <c r="G17" i="8"/>
  <c r="G18" i="8"/>
  <c r="G10" i="8"/>
  <c r="G19" i="8"/>
  <c r="G27" i="8"/>
  <c r="G37" i="8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16" i="5"/>
  <c r="G28" i="5"/>
  <c r="G35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<sst xmlns="http://schemas.openxmlformats.org/spreadsheetml/2006/main" count="4243" uniqueCount="3306">
  <si>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</si>
  <si>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</si>
  <si>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</si>
  <si>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</si>
  <si>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</si>
  <si>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</si>
  <si>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</si>
  <si>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</si>
  <si>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</si>
  <si>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</si>
  <si>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</si>
  <si>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</si>
  <si>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</si>
  <si>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</si>
  <si>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</si>
  <si>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</si>
  <si>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</si>
  <si>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</si>
  <si>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</si>
  <si>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</si>
  <si>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</si>
  <si>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</si>
  <si>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</si>
  <si>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</si>
  <si>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</si>
  <si>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</si>
  <si>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</si>
  <si>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</si>
  <si>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</si>
  <si>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</si>
  <si>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</si>
  <si>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</si>
  <si>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</si>
  <si>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</si>
  <si>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</si>
  <si>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</si>
  <si>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</si>
  <si>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</si>
  <si>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</si>
  <si>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</si>
  <si>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</si>
  <si>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</si>
  <si>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</si>
  <si>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</si>
  <si>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</si>
  <si>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</si>
  <si>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</si>
  <si>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</si>
  <si>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</si>
  <si>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</si>
  <si>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</si>
  <si>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</si>
  <si>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</si>
  <si>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</si>
  <si>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</si>
  <si>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</si>
  <si>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</si>
  <si>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</si>
  <si>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</si>
  <si>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</si>
  <si>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</si>
  <si>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</si>
  <si>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</si>
  <si>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</si>
  <si>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</si>
  <si>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</si>
  <si>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</si>
  <si>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</si>
  <si>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</si>
  <si>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</si>
  <si>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</si>
  <si>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</si>
  <si>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</si>
  <si>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</si>
  <si>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</si>
  <si>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</si>
  <si>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</si>
  <si>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</si>
  <si>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</si>
  <si>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</si>
  <si>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</si>
  <si>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</si>
  <si>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</si>
  <si>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</si>
  <si>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</si>
  <si>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</si>
  <si>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</si>
  <si>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</si>
  <si>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</si>
  <si>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</si>
  <si>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</si>
  <si>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</si>
  <si>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</si>
  <si>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</si>
  <si>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</si>
  <si>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</si>
  <si>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</si>
  <si>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</si>
  <si>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</si>
  <si>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</si>
  <si>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</si>
  <si>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</si>
  <si>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</si>
  <si>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</si>
  <si>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</si>
  <si>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</si>
  <si>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</si>
  <si>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</si>
  <si>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</si>
  <si>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</si>
  <si>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</si>
  <si>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</si>
  <si>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</si>
  <si>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</si>
  <si>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</si>
  <si>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</si>
  <si>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</si>
  <si>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</si>
  <si>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</si>
  <si>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</si>
  <si>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</si>
  <si>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</si>
  <si>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</si>
  <si>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</si>
  <si>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</si>
  <si>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</si>
  <si>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</si>
  <si>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</si>
  <si>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</si>
  <si>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</si>
  <si>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</si>
  <si>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</si>
  <si>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</si>
  <si>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</si>
  <si>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</si>
  <si>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</si>
  <si>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</si>
  <si>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</si>
  <si>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</si>
  <si>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</si>
  <si>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</si>
  <si>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</si>
  <si>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</si>
  <si>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</si>
  <si>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</si>
  <si>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</si>
  <si>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</si>
  <si>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</si>
  <si>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</si>
  <si>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</si>
  <si>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</si>
  <si>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</si>
  <si>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</si>
  <si>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</si>
  <si>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</si>
  <si>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</si>
  <si>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</si>
  <si>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</si>
  <si>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</si>
  <si>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</si>
  <si>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</si>
  <si>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</si>
  <si>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</si>
  <si>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</si>
  <si>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</si>
  <si>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</si>
  <si>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</si>
  <si>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</si>
  <si>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</si>
  <si>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</si>
  <si>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</si>
  <si>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</si>
  <si>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</si>
  <si>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</si>
  <si>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</si>
  <si>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</si>
  <si>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</si>
  <si>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</si>
  <si>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</si>
  <si>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</si>
  <si>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</si>
  <si>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</si>
  <si>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</si>
  <si>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</si>
  <si>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</si>
  <si>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</si>
  <si>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</si>
  <si>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</si>
  <si>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</si>
  <si>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</si>
  <si>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</si>
  <si>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</si>
  <si>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</si>
  <si>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</si>
  <si>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</si>
  <si>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</si>
  <si>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</si>
  <si>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</si>
  <si>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</si>
  <si>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</si>
  <si>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</si>
  <si>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</si>
  <si>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</si>
  <si>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</si>
  <si>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</si>
  <si>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</si>
  <si>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</si>
  <si>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</si>
  <si>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</si>
  <si>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</si>
  <si>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</si>
  <si>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</si>
  <si>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</si>
  <si>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</si>
  <si>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</si>
  <si>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</si>
  <si>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</si>
  <si>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</si>
  <si>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</si>
  <si>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</si>
  <si>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</si>
  <si>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</si>
  <si>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</si>
  <si>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</si>
  <si>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</si>
  <si>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</si>
  <si>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</si>
  <si>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</si>
  <si>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</si>
  <si>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</si>
  <si>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</si>
  <si>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</si>
  <si>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</si>
  <si>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</si>
  <si>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</si>
  <si>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</si>
  <si>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</si>
  <si>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</si>
  <si>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</si>
  <si>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</si>
  <si>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</si>
  <si>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</si>
  <si>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</si>
  <si>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</si>
  <si>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</si>
  <si>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</si>
  <si>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</si>
  <si>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</si>
  <si>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</si>
  <si>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</si>
  <si>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</si>
  <si>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</si>
  <si>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</si>
  <si>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</si>
  <si>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</si>
  <si>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</si>
  <si>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</si>
  <si>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</si>
  <si>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</si>
  <si>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</si>
  <si>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</si>
  <si>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</si>
  <si>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</si>
  <si>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</si>
  <si>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</si>
  <si>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</si>
  <si>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</si>
  <si>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</si>
  <si>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</si>
  <si>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</si>
  <si>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</si>
  <si>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</si>
  <si>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</si>
  <si>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</si>
  <si>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</si>
  <si>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</si>
  <si>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</si>
  <si>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</si>
  <si>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</si>
  <si>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</si>
  <si>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</si>
  <si>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</si>
  <si>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</si>
  <si>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</si>
  <si>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</si>
  <si>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</si>
  <si>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</si>
  <si>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</si>
  <si>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</si>
  <si>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</si>
  <si>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</si>
  <si>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</si>
  <si>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</si>
  <si>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</si>
  <si>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</si>
  <si>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</si>
  <si>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</si>
  <si>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</si>
  <si>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</si>
  <si>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</si>
  <si>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</si>
  <si>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</si>
  <si>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</si>
  <si>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</si>
  <si>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</si>
  <si>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</si>
  <si>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</si>
  <si>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</si>
  <si>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</si>
  <si>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</si>
  <si>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</si>
  <si>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</si>
  <si>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</si>
  <si>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</si>
  <si>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</si>
  <si>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</si>
  <si>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</si>
  <si>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</si>
  <si>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</si>
  <si>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</si>
  <si>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</si>
  <si>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</si>
  <si>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</si>
  <si>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</si>
  <si>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</si>
  <si>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</si>
  <si>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</si>
  <si>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</si>
  <si>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</si>
  <si>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</si>
  <si>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</si>
  <si>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</si>
  <si>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</si>
  <si>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</si>
  <si>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</si>
  <si>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</si>
  <si>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</si>
  <si>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</si>
  <si>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</si>
  <si>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</si>
  <si>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</si>
  <si>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</si>
  <si>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</si>
  <si>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</si>
  <si>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</si>
  <si>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</si>
  <si>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</si>
  <si>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</si>
  <si>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</si>
  <si>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</si>
  <si>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</si>
  <si>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</si>
  <si>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</si>
  <si>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</si>
  <si>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</si>
  <si>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</si>
  <si>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</si>
  <si>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</si>
  <si>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</si>
  <si>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</si>
  <si>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</si>
  <si>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</si>
  <si>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</si>
  <si>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</si>
  <si>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</si>
  <si>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</si>
  <si>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</si>
  <si>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</si>
  <si>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</si>
  <si>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</si>
  <si>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</si>
  <si>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</si>
  <si>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</si>
  <si>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</si>
  <si>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</si>
  <si>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</si>
  <si>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</si>
  <si>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</si>
  <si>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</si>
  <si>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</si>
  <si>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</si>
  <si>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</si>
  <si>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</si>
  <si>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</si>
  <si>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</si>
  <si>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</si>
  <si>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</si>
  <si>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</si>
  <si>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</si>
  <si>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</si>
  <si>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</si>
  <si>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</si>
  <si>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</si>
  <si>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</si>
  <si>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</si>
  <si>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</si>
  <si>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</si>
  <si>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</si>
  <si>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</si>
  <si>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</si>
  <si>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</si>
  <si>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</si>
  <si>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</si>
  <si>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</si>
  <si>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</si>
  <si>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</si>
  <si>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</si>
  <si>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</si>
  <si>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</si>
  <si>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</si>
  <si>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</si>
  <si>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</si>
  <si>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</si>
  <si>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</si>
  <si>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</si>
  <si>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</si>
  <si>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</si>
  <si>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</si>
  <si>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</si>
  <si>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</si>
  <si>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</si>
  <si>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</si>
  <si>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</si>
  <si>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</si>
  <si>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</si>
  <si>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</si>
  <si>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</si>
  <si>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</si>
  <si>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</si>
  <si>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</si>
  <si>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</si>
  <si>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</si>
  <si>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</si>
  <si>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</si>
  <si>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</si>
  <si>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</si>
  <si>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</si>
  <si>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</si>
  <si>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</si>
  <si>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</si>
  <si>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</si>
  <si>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</si>
  <si>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</si>
  <si>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</si>
  <si>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</si>
  <si>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</si>
  <si>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</si>
  <si>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</si>
  <si>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</si>
  <si>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</si>
  <si>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</si>
  <si>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</si>
  <si>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</si>
  <si>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</si>
  <si>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</si>
  <si>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</si>
  <si>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</si>
  <si>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</si>
  <si>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</si>
  <si>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</si>
  <si>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</si>
  <si>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</si>
  <si>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</si>
  <si>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</si>
  <si>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</si>
  <si>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</si>
  <si>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</si>
  <si>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</si>
  <si>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</si>
  <si>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</si>
  <si>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</si>
  <si>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</si>
  <si>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</si>
  <si>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</si>
  <si>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</si>
  <si>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</si>
  <si>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</si>
  <si>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</si>
  <si>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</si>
  <si>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</si>
  <si>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</si>
  <si>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</si>
  <si>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</si>
  <si>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</si>
  <si>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</si>
  <si>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</si>
  <si>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</si>
  <si>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</si>
  <si>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</si>
  <si>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</si>
  <si>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</si>
  <si>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</si>
  <si>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</si>
  <si>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</si>
  <si>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</si>
  <si>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</si>
  <si>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</si>
  <si>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</si>
  <si>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</si>
  <si>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</si>
  <si>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</si>
  <si>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</si>
  <si>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</si>
  <si>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</si>
  <si>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</si>
  <si>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</si>
  <si>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</si>
  <si>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</si>
  <si>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</si>
  <si>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</si>
  <si>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</si>
  <si>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</si>
  <si>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</si>
  <si>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</si>
  <si>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</si>
  <si>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</si>
  <si>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</si>
  <si>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</si>
  <si>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</si>
  <si>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</si>
  <si>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</si>
  <si>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</si>
  <si>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</si>
  <si>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</si>
  <si>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</si>
  <si>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</si>
  <si>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</si>
  <si>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</si>
  <si>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</si>
  <si>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</si>
  <si>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</si>
  <si>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</si>
  <si>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</si>
  <si>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</si>
  <si>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</si>
  <si>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</si>
  <si>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</si>
  <si>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</si>
  <si>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</si>
  <si>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</si>
  <si>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</si>
  <si>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</si>
  <si>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</si>
  <si>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</si>
  <si>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</si>
  <si>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</si>
  <si>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</si>
  <si>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</si>
  <si>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</si>
  <si>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</si>
  <si>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</si>
  <si>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</si>
  <si>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</si>
  <si>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</si>
  <si>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</si>
  <si>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</si>
  <si>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</si>
  <si>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</si>
  <si>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</si>
  <si>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</si>
  <si>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</si>
  <si>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</si>
  <si>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</si>
  <si>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</si>
  <si>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</si>
  <si>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</si>
  <si>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</si>
  <si>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</si>
  <si>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</si>
  <si>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</si>
  <si>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</si>
  <si>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</si>
  <si>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</si>
  <si>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</si>
  <si>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</si>
  <si>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</si>
  <si>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</si>
  <si>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</si>
  <si>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</si>
  <si>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</si>
  <si>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</si>
  <si>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</si>
  <si>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</si>
  <si>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</si>
  <si>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</si>
  <si>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</si>
  <si>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</si>
  <si>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</si>
  <si>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</si>
  <si>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</si>
  <si>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</si>
  <si>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</si>
  <si>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</si>
  <si>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</si>
  <si>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</si>
  <si>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</si>
  <si>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</si>
  <si>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</si>
  <si>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</si>
  <si>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</si>
  <si>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</si>
  <si>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</si>
  <si>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</si>
  <si>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</si>
  <si>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</si>
  <si>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</si>
  <si>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</si>
  <si>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</si>
  <si>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</si>
  <si>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</si>
  <si>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</si>
  <si>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</si>
  <si>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</si>
  <si>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</si>
  <si>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</si>
  <si>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</si>
  <si>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</si>
  <si>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</si>
  <si>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</si>
  <si>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</si>
  <si>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</si>
  <si>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</si>
  <si>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</si>
  <si>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</si>
  <si>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</si>
  <si>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</si>
  <si>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</si>
  <si>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</si>
  <si>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</si>
  <si>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</si>
  <si>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</si>
  <si>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</si>
  <si>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</si>
  <si>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</si>
  <si>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</si>
  <si>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</si>
  <si>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</si>
  <si>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</si>
  <si>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</si>
  <si>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</si>
  <si>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</si>
  <si>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</si>
  <si>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</si>
  <si>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</si>
  <si>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</si>
  <si>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</si>
  <si>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</si>
  <si>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</si>
  <si>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</si>
  <si>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</si>
  <si>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</si>
  <si>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</si>
  <si>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</si>
  <si>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</si>
  <si>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</si>
  <si>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</si>
  <si>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</si>
  <si>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</si>
  <si>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</si>
  <si>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</si>
  <si>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</si>
  <si>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</si>
  <si>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</si>
  <si>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</si>
  <si>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</si>
  <si>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</si>
  <si>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</si>
  <si>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</si>
  <si>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</si>
  <si>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</si>
  <si>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</si>
  <si>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</si>
  <si>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</si>
  <si>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</si>
  <si>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</si>
  <si>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</si>
  <si>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</si>
  <si>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</si>
  <si>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</si>
  <si>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</si>
  <si>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</si>
  <si>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</si>
  <si>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</si>
  <si>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</si>
  <si>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</si>
  <si>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</si>
  <si>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</si>
  <si>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</si>
  <si>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</si>
  <si>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</si>
  <si>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</si>
  <si>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</si>
  <si>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</si>
  <si>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</si>
  <si>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</si>
  <si>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</si>
  <si>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</si>
  <si>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</si>
  <si>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</si>
  <si>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</si>
  <si>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</si>
  <si>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</si>
  <si>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</si>
  <si>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</si>
  <si>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</si>
  <si>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</si>
  <si>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</si>
  <si>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</si>
  <si>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</si>
  <si>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</si>
  <si>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</si>
  <si>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</si>
  <si>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</si>
  <si>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</si>
  <si>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</si>
  <si>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</si>
  <si>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</si>
  <si>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</si>
  <si>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</si>
  <si>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</si>
  <si>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</si>
  <si>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</si>
  <si>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</si>
  <si>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</si>
  <si>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</si>
  <si>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</si>
  <si>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</si>
  <si>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</si>
  <si>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</si>
  <si>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</si>
  <si>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</si>
  <si>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</si>
  <si>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</si>
  <si>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</si>
  <si>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</si>
  <si>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</si>
  <si>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</si>
  <si>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</si>
  <si>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</si>
  <si>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</si>
  <si>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</si>
  <si>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</si>
  <si>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</si>
  <si>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</si>
  <si>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</si>
  <si>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</si>
  <si>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</si>
  <si>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</si>
  <si>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</si>
  <si>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</si>
  <si>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</si>
  <si>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</si>
  <si>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</si>
  <si>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</si>
  <si>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</si>
  <si>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</si>
  <si>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</si>
  <si>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</si>
  <si>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</si>
  <si>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</si>
  <si>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</si>
  <si>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</si>
  <si>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</si>
  <si>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</si>
  <si>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</si>
  <si>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</si>
  <si>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</si>
  <si>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</si>
  <si>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</si>
  <si>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</si>
  <si>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</si>
  <si>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</si>
  <si>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</si>
  <si>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</si>
  <si>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</si>
  <si>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</si>
  <si>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</si>
  <si>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</si>
  <si>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</si>
  <si>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</si>
  <si>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</si>
  <si>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</si>
  <si>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</si>
  <si>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</si>
  <si>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</si>
  <si>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</si>
  <si>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</si>
  <si>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</si>
  <si>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</si>
  <si>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</si>
  <si>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</si>
  <si>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</si>
  <si>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</si>
  <si>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</si>
  <si>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</si>
  <si>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</si>
  <si>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</si>
  <si>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</si>
  <si>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</si>
  <si>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</si>
  <si>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</si>
  <si>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</si>
  <si>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</si>
  <si>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</si>
  <si>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</si>
  <si>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</si>
  <si>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</si>
  <si>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</si>
  <si>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</si>
  <si>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</si>
  <si>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</si>
  <si>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</si>
  <si>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</si>
  <si>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</si>
  <si>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</si>
  <si>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</si>
  <si>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</si>
  <si>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</si>
  <si>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</si>
  <si>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</si>
  <si>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</si>
  <si>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</si>
  <si>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</si>
  <si>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</si>
  <si>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</si>
  <si>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</si>
  <si>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</si>
  <si>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</si>
  <si>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</si>
  <si>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</si>
  <si>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</si>
  <si>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</si>
  <si>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</si>
  <si>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</si>
  <si>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</si>
  <si>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</si>
  <si>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</si>
  <si>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</si>
  <si>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</si>
  <si>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</si>
  <si>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</si>
  <si>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</si>
  <si>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</si>
  <si>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</si>
  <si>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</si>
  <si>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</si>
  <si>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</si>
  <si>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</si>
  <si>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</si>
  <si>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</si>
  <si>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</si>
  <si>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</si>
  <si>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</si>
  <si>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</si>
  <si>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</si>
  <si>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</si>
  <si>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</si>
  <si>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</si>
  <si>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</si>
  <si>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</si>
  <si>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</si>
  <si>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</si>
  <si>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</si>
  <si>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</si>
  <si>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</si>
  <si>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</si>
  <si>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</si>
  <si>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</si>
  <si>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</si>
  <si>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</si>
  <si>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</si>
  <si>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</si>
  <si>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</si>
  <si>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</si>
  <si>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</si>
  <si>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</si>
  <si>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</si>
  <si>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</si>
  <si>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</si>
  <si>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</si>
  <si>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</si>
  <si>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</si>
  <si>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</si>
  <si>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</si>
  <si>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</si>
  <si>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</si>
  <si>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</si>
  <si>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</si>
  <si>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</si>
  <si>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</si>
  <si>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</si>
  <si>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</si>
  <si>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</si>
  <si>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</si>
  <si>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</si>
  <si>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</si>
  <si>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</si>
  <si>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</si>
  <si>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</si>
  <si>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</si>
  <si>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</si>
  <si>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</si>
  <si>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</si>
  <si>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</si>
  <si>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</si>
  <si>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</si>
  <si>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</si>
  <si>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</si>
  <si>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</si>
  <si>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</si>
  <si>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</si>
  <si>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</si>
  <si>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</si>
  <si>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</si>
  <si>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</si>
  <si>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</si>
  <si>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</si>
  <si>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</si>
  <si>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</si>
  <si>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</si>
  <si>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</si>
  <si>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</si>
  <si>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</si>
  <si>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</si>
  <si>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</si>
  <si>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</si>
  <si>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</si>
  <si>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</si>
  <si>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</si>
  <si>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</si>
  <si>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</si>
  <si>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</si>
  <si>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</si>
  <si>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</si>
  <si>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</si>
  <si>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</si>
  <si>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</si>
  <si>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</si>
  <si>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</si>
  <si>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</si>
  <si>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</si>
  <si>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</si>
  <si>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</si>
  <si>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</si>
  <si>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</si>
  <si>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</si>
  <si>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</si>
  <si>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</si>
  <si>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</si>
  <si>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</si>
  <si>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</si>
  <si>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</si>
  <si>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</si>
  <si>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</si>
  <si>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</si>
  <si>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</si>
  <si>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</si>
  <si>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</si>
  <si>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</si>
  <si>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</si>
  <si>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</si>
  <si>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</si>
  <si>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</si>
  <si>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</si>
  <si>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</si>
  <si>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</si>
  <si>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</si>
  <si>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</si>
  <si>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</si>
  <si>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</si>
  <si>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</si>
  <si>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</si>
  <si>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</si>
  <si>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</si>
  <si>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</si>
  <si>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</si>
  <si>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</si>
  <si>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</si>
  <si>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</si>
  <si>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</si>
  <si>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</si>
  <si>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</si>
  <si>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</si>
  <si>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</si>
  <si>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</si>
  <si>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</si>
  <si>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</si>
  <si>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</si>
  <si>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</si>
  <si>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</si>
  <si>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</si>
  <si>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</si>
  <si>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</si>
  <si>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</si>
  <si>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</si>
  <si>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</si>
  <si>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</si>
  <si>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</si>
  <si>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</si>
  <si>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</si>
  <si>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</si>
  <si>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</si>
  <si>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</si>
  <si>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</si>
  <si>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</si>
  <si>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</si>
  <si>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</si>
  <si>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</si>
  <si>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</si>
  <si>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</si>
  <si>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</si>
  <si>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</si>
  <si>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</si>
  <si>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</si>
  <si>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</si>
  <si>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</si>
  <si>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</si>
  <si>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</si>
  <si>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</si>
  <si>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</si>
  <si>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</si>
  <si>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</si>
  <si>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</si>
  <si>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</si>
  <si>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</si>
  <si>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</si>
  <si>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</si>
  <si>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</si>
  <si>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</si>
  <si>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</si>
  <si>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</si>
  <si>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</si>
  <si>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</si>
  <si>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</si>
  <si>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</si>
  <si>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</si>
  <si>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</si>
  <si>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</si>
  <si>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</si>
  <si>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</si>
  <si>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</si>
  <si>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</si>
  <si>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</si>
  <si>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</si>
  <si>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</si>
  <si>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</si>
  <si>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</si>
  <si>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</si>
  <si>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</si>
  <si>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</si>
  <si>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</si>
  <si>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</si>
  <si>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</si>
  <si>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</si>
  <si>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</si>
  <si>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</si>
  <si>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</si>
  <si>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</si>
  <si>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</si>
  <si>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</si>
  <si>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</si>
  <si>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</si>
  <si>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</si>
  <si>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</si>
  <si>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</si>
  <si>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</si>
  <si>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</si>
  <si>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</si>
  <si>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</si>
  <si>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</si>
  <si>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</si>
  <si>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</si>
  <si>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</si>
  <si>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</si>
  <si>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</si>
  <si>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</si>
  <si>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</si>
  <si>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</si>
  <si>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</si>
  <si>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</si>
  <si>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</si>
  <si>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</si>
  <si>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</si>
  <si>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</si>
  <si>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</si>
  <si>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</si>
  <si>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</si>
  <si>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</si>
  <si>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</si>
  <si>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</si>
  <si>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</si>
  <si>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</si>
  <si>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</si>
  <si>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</si>
  <si>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</si>
  <si>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</si>
  <si>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</si>
  <si>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</si>
  <si>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</si>
  <si>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</si>
  <si>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</si>
  <si>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</si>
  <si>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</si>
  <si>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</si>
  <si>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</si>
  <si>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</si>
  <si>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</si>
  <si>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</si>
  <si>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</si>
  <si>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</si>
  <si>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</si>
  <si>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</si>
  <si>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</si>
  <si>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</si>
  <si>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</si>
  <si>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</si>
  <si>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</si>
  <si>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</si>
  <si>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</si>
  <si>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</si>
  <si>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</si>
  <si>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</si>
  <si>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</si>
  <si>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</si>
  <si>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</si>
  <si>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</si>
  <si>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</si>
  <si>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</si>
  <si>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</si>
  <si>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</si>
  <si>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</si>
  <si>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</si>
  <si>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</si>
  <si>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</si>
  <si>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</si>
  <si>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</si>
  <si>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</si>
  <si>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</si>
  <si>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</si>
  <si>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</si>
  <si>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</si>
  <si>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</si>
  <si>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</si>
  <si>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</si>
  <si>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</si>
  <si>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</si>
  <si>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</si>
  <si>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</si>
  <si>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</si>
  <si>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</si>
  <si>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</si>
  <si>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</si>
  <si>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</si>
  <si>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</si>
  <si>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</si>
  <si>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</si>
  <si>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</si>
  <si>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</si>
  <si>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</si>
  <si>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</si>
  <si>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</si>
  <si>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</si>
  <si>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</si>
  <si>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</si>
  <si>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</si>
  <si>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</si>
  <si>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</si>
  <si>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</si>
  <si>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</si>
  <si>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</si>
  <si>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</si>
  <si>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</si>
  <si>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</si>
  <si>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</si>
  <si>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</si>
  <si>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</si>
  <si>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</si>
  <si>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</si>
  <si>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</si>
  <si>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</si>
  <si>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</si>
  <si>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</si>
  <si>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</si>
  <si>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</si>
  <si>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</si>
  <si>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</si>
  <si>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</si>
  <si>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</si>
  <si>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</si>
  <si>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</si>
  <si>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</si>
  <si>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</si>
  <si>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</si>
  <si>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</si>
  <si>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</si>
  <si>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</si>
  <si>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</si>
  <si>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</si>
  <si>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</si>
  <si>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</si>
  <si>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</si>
  <si>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</si>
  <si>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</si>
  <si>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</si>
  <si>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</si>
  <si>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</si>
  <si>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</si>
  <si>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</si>
  <si>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</si>
  <si>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</si>
  <si>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</si>
  <si>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</si>
  <si>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</si>
  <si>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</si>
  <si>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</si>
  <si>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</si>
  <si>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</si>
  <si>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</si>
  <si>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</si>
  <si>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</si>
  <si>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</si>
  <si>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</si>
  <si>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</si>
  <si>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</si>
  <si>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</si>
  <si>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</si>
  <si>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</si>
  <si>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</si>
  <si>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</si>
  <si>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</si>
  <si>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</si>
  <si>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</si>
  <si>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</si>
  <si>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</si>
  <si>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</si>
  <si>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</si>
  <si>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</si>
  <si>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</si>
  <si>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</si>
  <si>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</si>
  <si>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</si>
  <si>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</si>
  <si>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</si>
  <si>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</si>
  <si>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</si>
  <si>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</si>
  <si>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</si>
  <si>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</si>
  <si>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</si>
  <si>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</si>
  <si>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</si>
  <si>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</si>
  <si>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</si>
  <si>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</si>
  <si>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</si>
  <si>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</si>
  <si>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</si>
  <si>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</si>
  <si>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</si>
  <si>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</si>
  <si>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</si>
  <si>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</si>
  <si>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</si>
  <si>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</si>
  <si>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</si>
  <si>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</si>
  <si>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</si>
  <si>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</si>
  <si>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</si>
  <si>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</si>
  <si>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</si>
  <si>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</si>
  <si>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</si>
  <si>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</si>
  <si>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</si>
  <si>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</si>
  <si>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</si>
  <si>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</si>
  <si>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</si>
  <si>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</si>
  <si>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</si>
  <si>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</si>
  <si>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</si>
  <si>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</si>
  <si>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</si>
  <si>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</si>
  <si>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</si>
  <si>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</si>
  <si>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</si>
  <si>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</si>
  <si>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</si>
  <si>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</si>
  <si>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</si>
  <si>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</si>
  <si>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</si>
  <si>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</si>
  <si>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</si>
  <si>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</si>
  <si>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</si>
  <si>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</si>
  <si>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</si>
  <si>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</si>
  <si>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</si>
  <si>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</si>
  <si>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</si>
  <si>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</si>
  <si>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</si>
  <si>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</si>
  <si>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</si>
  <si>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</si>
  <si>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</si>
  <si>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</si>
  <si>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</si>
  <si>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</si>
  <si>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</si>
  <si>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</si>
  <si>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</si>
  <si>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</si>
  <si>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</si>
  <si>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</si>
  <si>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</si>
  <si>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</si>
  <si>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</si>
  <si>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</si>
  <si>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</si>
  <si>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</si>
  <si>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</si>
  <si>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</si>
  <si>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</si>
  <si>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</si>
  <si>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</si>
  <si>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</si>
  <si>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</si>
  <si>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</si>
  <si>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</si>
  <si>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</si>
  <si>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</si>
  <si>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</si>
  <si>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</si>
  <si>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</si>
  <si>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</si>
  <si>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</si>
  <si>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</si>
  <si>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</si>
  <si>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</si>
  <si>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</si>
  <si>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</si>
  <si>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</si>
  <si>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</si>
  <si>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</si>
  <si>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</si>
  <si>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</si>
  <si>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</si>
  <si>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</si>
  <si>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</si>
  <si>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</si>
  <si>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</si>
  <si>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</si>
  <si>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</si>
  <si>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</si>
  <si>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</si>
  <si>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</si>
  <si>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</si>
  <si>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</si>
  <si>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</si>
  <si>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</si>
  <si>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</si>
  <si>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</si>
  <si>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</si>
  <si>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</si>
  <si>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</si>
  <si>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</si>
  <si>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</si>
  <si>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</si>
  <si>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</si>
  <si>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</si>
  <si>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</si>
  <si>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</si>
  <si>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</si>
  <si>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</si>
  <si>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</si>
  <si>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</si>
  <si>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</si>
  <si>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</si>
  <si>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</si>
  <si>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</si>
  <si>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</si>
  <si>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</si>
  <si>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</si>
  <si>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</si>
  <si>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</si>
  <si>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</si>
  <si>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</si>
  <si>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</si>
  <si>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</si>
  <si>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</si>
  <si>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</si>
  <si>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</si>
  <si>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</si>
  <si>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</si>
  <si>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</si>
  <si>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</si>
  <si>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</si>
  <si>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</si>
  <si>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</si>
  <si>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</si>
  <si>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</si>
  <si>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</si>
  <si>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</si>
  <si>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</si>
  <si>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</si>
  <si>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</si>
  <si>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</si>
  <si>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</si>
  <si>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</si>
  <si>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</si>
  <si>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</si>
  <si>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</si>
  <si>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</si>
  <si>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</si>
  <si>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</si>
  <si>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</si>
  <si>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</si>
  <si>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</si>
  <si>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</si>
  <si>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</si>
  <si>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</si>
  <si>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</si>
  <si>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</si>
  <si>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</si>
  <si>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</si>
  <si>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</si>
  <si>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</si>
  <si>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</si>
  <si>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</si>
  <si>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</si>
  <si>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</si>
  <si>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</si>
  <si>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</si>
  <si>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</si>
  <si>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</si>
  <si>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</si>
  <si>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</si>
  <si>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</si>
  <si>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</si>
  <si>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</si>
  <si>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</si>
  <si>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</si>
  <si>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</si>
  <si>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</si>
  <si>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</si>
  <si>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</si>
  <si>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</si>
  <si>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</si>
  <si>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</si>
  <si>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</si>
  <si>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</si>
  <si>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</si>
  <si>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</si>
  <si>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</si>
  <si>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</si>
  <si>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</si>
  <si>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</si>
  <si>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</si>
  <si>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</si>
  <si>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</si>
  <si>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</si>
  <si>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</si>
  <si>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</si>
  <si>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</si>
  <si>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</si>
  <si>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</si>
  <si>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</si>
  <si>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</si>
  <si>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</si>
  <si>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</si>
  <si>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</si>
  <si>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</si>
  <si>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</si>
  <si>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</si>
  <si>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</si>
  <si>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</si>
  <si>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</si>
  <si>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</si>
  <si>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</si>
  <si>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</si>
  <si>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</si>
  <si>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</si>
  <si>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</si>
  <si>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</si>
  <si>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</si>
  <si>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</si>
  <si>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</si>
  <si>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</si>
  <si>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</si>
  <si>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</si>
  <si>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</si>
  <si>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</si>
  <si>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</si>
  <si>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</si>
  <si>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</si>
  <si>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</si>
  <si>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</si>
  <si>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</si>
  <si>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</si>
  <si>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</si>
  <si>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</si>
  <si>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</si>
  <si>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</si>
  <si>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</si>
  <si>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</si>
  <si>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</si>
  <si>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</si>
  <si>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</si>
  <si>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</si>
  <si>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</si>
  <si>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</si>
  <si>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</si>
  <si>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</si>
  <si>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</si>
  <si>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</si>
  <si>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</si>
  <si>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</si>
  <si>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</si>
  <si>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</si>
  <si>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</si>
  <si>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</si>
  <si>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</si>
  <si>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</si>
  <si>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</si>
  <si>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</si>
  <si>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</si>
  <si>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</si>
  <si>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</si>
  <si>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</si>
  <si>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</si>
  <si>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</si>
  <si>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</si>
  <si>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</si>
  <si>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</si>
  <si>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</si>
  <si>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</si>
  <si>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</si>
  <si>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</si>
  <si>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</si>
  <si>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</si>
  <si>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</si>
  <si>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</si>
  <si>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</si>
  <si>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</si>
  <si>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</si>
  <si>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</si>
  <si>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</si>
  <si>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</si>
  <si>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</si>
  <si>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</si>
  <si>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</si>
  <si>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</si>
  <si>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</si>
  <si>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</si>
  <si>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</si>
  <si>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</si>
  <si>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</si>
  <si>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</si>
  <si>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</si>
  <si>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</si>
  <si>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</si>
  <si>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</si>
  <si>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</si>
  <si>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</si>
  <si>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</si>
  <si>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</si>
  <si>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</si>
  <si>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</si>
  <si>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</si>
  <si>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</si>
  <si>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</si>
  <si>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</si>
  <si>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</si>
  <si>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</si>
  <si>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</si>
  <si>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</si>
  <si>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</si>
  <si>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</si>
  <si>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</si>
  <si>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</si>
  <si>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</si>
  <si>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</si>
  <si>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</si>
  <si>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</si>
  <si>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</si>
  <si>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</si>
  <si>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</si>
  <si>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</si>
  <si>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</si>
  <si>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</si>
  <si>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</si>
  <si>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</si>
  <si>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</si>
  <si>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</si>
  <si>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</si>
  <si>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</si>
  <si>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</si>
  <si>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</si>
  <si>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</si>
  <si>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</si>
  <si>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</si>
  <si>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</si>
  <si>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</si>
  <si>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</si>
  <si>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</si>
  <si>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</si>
  <si>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</si>
  <si>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</si>
  <si>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</si>
  <si>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</si>
  <si>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</si>
  <si>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</si>
  <si>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</si>
  <si>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</si>
  <si>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</si>
  <si>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</si>
  <si>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</si>
  <si>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</si>
  <si>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</si>
  <si>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</si>
  <si>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</si>
  <si>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</si>
  <si>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</si>
  <si>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</si>
  <si>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</si>
  <si>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</si>
  <si>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</si>
  <si>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</si>
  <si>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</si>
  <si>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</si>
  <si>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</si>
  <si>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</si>
  <si>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</si>
  <si>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</si>
  <si>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</si>
  <si>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</si>
  <si>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</si>
  <si>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</si>
  <si>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</si>
  <si>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</si>
  <si>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</si>
  <si>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</si>
  <si>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</si>
  <si>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</si>
  <si>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</si>
  <si>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</si>
  <si>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</si>
  <si>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</si>
  <si>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</si>
  <si>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</si>
  <si>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</si>
  <si>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</si>
  <si>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</si>
  <si>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</si>
  <si>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</si>
  <si>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</si>
  <si>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</si>
  <si>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</si>
  <si>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</si>
  <si>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</si>
  <si>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</si>
  <si>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</si>
  <si>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</si>
  <si>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</si>
  <si>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</si>
  <si>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</si>
  <si>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</si>
  <si>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</si>
  <si>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</si>
  <si>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</si>
  <si>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</si>
  <si>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</si>
  <si>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</si>
  <si>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</si>
  <si>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</si>
  <si>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</si>
  <si>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</si>
  <si>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</si>
  <si>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</si>
  <si>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</si>
  <si>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</si>
  <si>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</si>
  <si>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</si>
  <si>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</si>
  <si>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</si>
  <si>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</si>
  <si>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</si>
  <si>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</si>
  <si>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</si>
  <si>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</si>
  <si>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</si>
  <si>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</si>
  <si>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</si>
  <si>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</si>
  <si>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</si>
  <si>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</si>
  <si>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</si>
  <si>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</si>
  <si>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</si>
  <si>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</si>
  <si>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</si>
  <si>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</si>
  <si>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</si>
  <si>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</si>
  <si>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</si>
  <si>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</si>
  <si>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</si>
  <si>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</si>
  <si>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</si>
  <si>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</si>
  <si>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</si>
  <si>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</si>
  <si>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</si>
  <si>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</si>
  <si>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</si>
  <si>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</si>
  <si>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</si>
  <si>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</si>
  <si>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</si>
  <si>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</si>
  <si>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</si>
  <si>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</si>
  <si>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</si>
  <si>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</si>
  <si>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</si>
  <si>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</si>
  <si>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</si>
  <si>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</si>
  <si>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</si>
  <si>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</si>
  <si>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</si>
  <si>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</si>
  <si>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</si>
  <si>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</si>
  <si>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</si>
  <si>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</si>
  <si>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</si>
  <si>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</si>
  <si>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</si>
  <si>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</si>
  <si>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</si>
  <si>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</si>
  <si>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</si>
  <si>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</si>
  <si>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</si>
  <si>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</si>
  <si>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</si>
  <si>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</si>
  <si>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</si>
  <si>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</si>
  <si>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</si>
  <si>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</si>
  <si>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</si>
  <si>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</si>
  <si>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</si>
  <si>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</si>
  <si>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</si>
  <si>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</si>
  <si>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</si>
  <si>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</si>
  <si>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</si>
  <si>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</si>
  <si>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</si>
  <si>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</si>
  <si>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</si>
  <si>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</si>
  <si>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</si>
  <si>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</si>
  <si>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</si>
  <si>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</si>
  <si>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</si>
  <si>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</si>
  <si>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</si>
  <si>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</si>
  <si>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</si>
  <si>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</si>
  <si>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</si>
  <si>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</si>
  <si>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</si>
  <si>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</si>
  <si>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</si>
  <si>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</si>
  <si>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</si>
  <si>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</si>
  <si>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</si>
  <si>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</si>
  <si>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</si>
  <si>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</si>
  <si>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</si>
  <si>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</si>
  <si>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</si>
  <si>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</si>
  <si>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</si>
  <si>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</si>
  <si>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</si>
  <si>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</si>
  <si>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</si>
  <si>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</si>
  <si>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</si>
  <si>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</si>
  <si>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</si>
  <si>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</si>
  <si>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</si>
  <si>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</si>
  <si>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</si>
  <si>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</si>
  <si>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</si>
  <si>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</si>
  <si>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</si>
  <si>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</si>
  <si>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</si>
  <si>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</si>
  <si>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</si>
  <si>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</si>
  <si>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</si>
  <si>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</si>
  <si>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</si>
  <si>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</si>
  <si>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</si>
  <si>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</si>
  <si>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</si>
  <si>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</si>
  <si>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</si>
  <si>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</si>
  <si>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</si>
  <si>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</si>
  <si>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</si>
  <si>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</si>
  <si>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</si>
  <si>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</si>
  <si>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</si>
  <si>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</si>
  <si>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</si>
  <si>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</si>
  <si>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</si>
  <si>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</si>
  <si>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</si>
  <si>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</si>
  <si>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</si>
  <si>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</si>
  <si>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</si>
  <si>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</si>
  <si>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</si>
  <si>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</si>
  <si>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</si>
  <si>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</si>
  <si>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</si>
  <si>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</si>
  <si>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</si>
  <si>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</si>
  <si>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</si>
  <si>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</si>
  <si>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</si>
  <si>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</si>
  <si>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</si>
  <si>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</si>
  <si>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</si>
  <si>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</si>
  <si>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</si>
  <si>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</si>
  <si>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</si>
  <si>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</si>
  <si>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</si>
  <si>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</si>
  <si>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</si>
  <si>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</si>
  <si>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</si>
  <si>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</si>
  <si>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</si>
  <si>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</si>
  <si>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</si>
  <si>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</si>
  <si>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</si>
  <si>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</si>
  <si>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</si>
  <si>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</si>
  <si>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</si>
  <si>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</si>
  <si>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</si>
  <si>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</si>
  <si>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</si>
  <si>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</si>
  <si>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</si>
  <si>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</si>
  <si>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</si>
  <si>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</si>
  <si>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</si>
  <si>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</si>
  <si>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</si>
  <si>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</si>
  <si>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</si>
  <si>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</si>
  <si>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</si>
  <si>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</si>
  <si>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</si>
  <si>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</si>
  <si>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</si>
  <si>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</si>
  <si>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</si>
  <si>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</si>
  <si>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</si>
  <si>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</si>
  <si>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</si>
  <si>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</si>
  <si>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</si>
  <si>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</si>
  <si>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</si>
  <si>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</si>
  <si>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</si>
  <si>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</si>
  <si>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</si>
  <si>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</si>
  <si>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</si>
  <si>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</si>
  <si>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</si>
  <si>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</si>
  <si>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</si>
  <si>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</si>
  <si>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</si>
  <si>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</si>
  <si>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</si>
  <si>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</si>
  <si>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</si>
  <si>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</si>
  <si>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</si>
  <si>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</si>
  <si>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</si>
  <si>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</si>
  <si>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</si>
  <si>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</si>
  <si>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</si>
  <si>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</si>
  <si>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</si>
  <si>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</si>
  <si>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</si>
  <si>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</si>
  <si>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</si>
  <si>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</si>
  <si>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</si>
  <si>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</si>
  <si>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</si>
  <si>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</si>
  <si>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</si>
  <si>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</si>
  <si>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</si>
  <si>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</si>
  <si>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</si>
  <si>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</si>
  <si>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</si>
  <si>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</si>
  <si>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</si>
  <si>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</si>
  <si>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</si>
  <si>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</si>
  <si>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</si>
  <si>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</si>
  <si>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</si>
  <si>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</si>
  <si>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</si>
  <si>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</si>
  <si>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</si>
  <si>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</si>
  <si>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</si>
  <si>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</si>
  <si>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</si>
  <si>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</si>
  <si>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</si>
  <si>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</si>
  <si>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</si>
  <si>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</si>
  <si>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</si>
  <si>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</si>
  <si>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</si>
  <si>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</si>
  <si>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</si>
  <si>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</si>
  <si>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</si>
  <si>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</si>
  <si>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</si>
  <si>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</si>
  <si>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</si>
  <si>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</si>
  <si>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</si>
  <si>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</si>
  <si>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</si>
  <si>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</si>
  <si>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</si>
  <si>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</si>
  <si>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</si>
  <si>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</si>
  <si>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</si>
  <si>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</si>
  <si>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</si>
  <si>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</si>
  <si>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</si>
  <si>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</si>
  <si>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</si>
  <si>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</si>
  <si>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</si>
  <si>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</si>
  <si>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</si>
  <si>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</si>
  <si>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</si>
  <si>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</si>
  <si>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</si>
  <si>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</si>
  <si>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</si>
  <si>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</si>
  <si>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</si>
  <si>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</si>
  <si>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</si>
  <si>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</si>
  <si>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</si>
  <si>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</si>
  <si>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</si>
  <si>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</si>
  <si>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</si>
  <si>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</si>
  <si>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</si>
  <si>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</si>
  <si>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</si>
  <si>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</si>
  <si>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</si>
  <si>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</si>
  <si>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</si>
  <si>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</si>
  <si>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</si>
  <si>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</si>
  <si>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</si>
  <si>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</si>
  <si>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</si>
  <si>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</si>
  <si>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</si>
  <si>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</si>
  <si>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</si>
  <si>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</si>
  <si>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</si>
  <si>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</si>
  <si>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</si>
  <si>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</si>
  <si>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</si>
  <si>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</si>
  <si>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</si>
  <si>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</si>
  <si>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</si>
  <si>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</si>
  <si>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</si>
  <si>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</si>
  <si>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</si>
  <si>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</si>
  <si>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</si>
  <si>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</si>
  <si>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</si>
  <si>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</si>
  <si>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</si>
  <si>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</si>
  <si>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</si>
  <si>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</si>
  <si>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</si>
  <si>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</si>
  <si>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</si>
  <si>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</si>
  <si>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</si>
  <si>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</si>
  <si>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</si>
  <si>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</si>
  <si>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</si>
  <si>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</si>
  <si>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</si>
  <si>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</si>
  <si>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</si>
  <si>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</si>
  <si>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</si>
  <si>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</si>
  <si>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</si>
  <si>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</si>
  <si>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</si>
  <si>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</si>
  <si>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</si>
  <si>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</si>
  <si>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</si>
  <si>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</si>
  <si>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</si>
  <si>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</si>
  <si>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</si>
  <si>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</si>
  <si>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</si>
  <si>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</si>
  <si>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</si>
  <si>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</si>
  <si>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</si>
  <si>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</si>
  <si>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</si>
  <si>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</si>
  <si>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</si>
  <si>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</si>
  <si>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</si>
  <si>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</si>
  <si>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</si>
  <si>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</si>
  <si>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</si>
  <si>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</si>
  <si>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</si>
  <si>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</si>
  <si>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</si>
  <si>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</si>
  <si>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</si>
  <si>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</si>
  <si>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</si>
  <si>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</si>
  <si>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</si>
  <si>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</si>
  <si>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</si>
  <si>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</si>
  <si>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</si>
  <si>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</si>
  <si>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</si>
  <si>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</si>
  <si>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</si>
  <si>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</si>
  <si>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</si>
  <si>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</si>
  <si>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</si>
  <si>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</si>
  <si>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</si>
  <si>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</si>
  <si>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</si>
  <si>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</si>
  <si>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</si>
  <si>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</si>
  <si>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</si>
  <si>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</si>
  <si>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</si>
  <si>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</si>
  <si>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</si>
  <si>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</si>
  <si>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</si>
  <si>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</si>
  <si>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</si>
  <si>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</si>
  <si>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</si>
  <si>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</si>
  <si>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</si>
  <si>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</si>
  <si>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</si>
  <si>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</si>
  <si>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</si>
  <si>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</si>
  <si>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</si>
  <si>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</si>
  <si>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</si>
  <si>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</si>
  <si>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</si>
  <si>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</si>
  <si>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</si>
  <si>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</si>
  <si>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</si>
  <si>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</si>
  <si>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</si>
  <si>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</si>
  <si>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</si>
  <si>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</si>
  <si>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</si>
  <si>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</si>
  <si>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</si>
  <si>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</si>
  <si>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</si>
  <si>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</si>
  <si>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</si>
  <si>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</si>
  <si>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</si>
  <si>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</si>
  <si>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</si>
  <si>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</si>
  <si>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</si>
  <si>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</si>
  <si>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</si>
  <si>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</si>
  <si>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</si>
  <si>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</si>
  <si>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</si>
  <si>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</si>
  <si>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</si>
  <si>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</si>
  <si>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</si>
  <si>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</si>
  <si>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</si>
  <si>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</si>
  <si>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</si>
  <si>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</si>
  <si>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</si>
  <si>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</si>
  <si>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</si>
  <si>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</si>
  <si>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</si>
  <si>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</si>
  <si>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</si>
  <si>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</si>
  <si>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</si>
  <si>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</si>
  <si>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</si>
  <si>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</si>
  <si>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</si>
  <si>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</si>
  <si>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</si>
  <si>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</si>
  <si>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</si>
  <si>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</si>
  <si>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</si>
  <si>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</si>
  <si>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</si>
  <si>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</si>
  <si>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</si>
  <si>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</si>
  <si>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</si>
  <si>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</si>
  <si>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</si>
  <si>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</si>
  <si>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</si>
  <si>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</si>
  <si>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</si>
  <si>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</si>
  <si>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</si>
  <si>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</si>
  <si>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</si>
  <si>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</si>
  <si>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</si>
  <si>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</si>
  <si>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</si>
  <si>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</si>
  <si>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</si>
  <si>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</si>
  <si>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</si>
  <si>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</si>
  <si>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</si>
  <si>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</si>
  <si>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</si>
  <si>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</si>
  <si>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</si>
  <si>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</si>
  <si>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</si>
  <si>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</si>
  <si>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</si>
  <si>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</si>
  <si>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</si>
  <si>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</si>
  <si>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</si>
  <si>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</si>
  <si>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</si>
  <si>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</si>
  <si>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</si>
  <si>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</si>
  <si>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</si>
  <si>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</si>
  <si>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</si>
  <si>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</si>
  <si>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</si>
  <si>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</si>
  <si>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</si>
  <si>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</si>
  <si>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</si>
  <si>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</si>
  <si>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</si>
  <si>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</si>
  <si>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</si>
  <si>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</si>
  <si>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</si>
  <si>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</si>
  <si>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</si>
  <si>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</si>
  <si>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</si>
  <si>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</si>
  <si>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</si>
  <si>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</si>
  <si>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</si>
  <si>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</si>
  <si>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</si>
  <si>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</si>
  <si>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</si>
  <si>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</si>
  <si>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</si>
  <si>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</si>
  <si>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</si>
  <si>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</si>
  <si>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</si>
  <si>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</si>
  <si>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</si>
  <si>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</si>
  <si>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</si>
  <si>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</si>
  <si>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</si>
  <si>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</si>
  <si>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</si>
  <si>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</si>
  <si>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</si>
  <si>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</si>
  <si>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</si>
  <si>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</si>
  <si>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</si>
  <si>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</si>
  <si>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</si>
  <si>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</si>
  <si>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</si>
  <si>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</si>
  <si>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</si>
  <si>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</si>
  <si>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</si>
  <si>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</si>
  <si>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</si>
  <si>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</si>
  <si>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</si>
  <si>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</si>
  <si>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</si>
  <si>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</si>
  <si>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</si>
  <si>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</si>
  <si>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</si>
  <si>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</si>
  <si>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</si>
  <si>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</si>
  <si>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</si>
  <si>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</si>
  <si>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</si>
  <si>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</si>
  <si>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</si>
  <si>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</si>
  <si>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</si>
  <si>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</si>
  <si>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</si>
  <si>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</si>
  <si>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</si>
  <si>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</si>
  <si>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</si>
  <si>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</si>
  <si>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</si>
  <si>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</si>
  <si>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</si>
  <si>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</si>
  <si>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</si>
  <si>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</si>
  <si>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</si>
  <si>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</si>
  <si>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</si>
  <si>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</si>
  <si>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</si>
  <si>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</si>
  <si>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</si>
  <si>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</si>
  <si>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</si>
  <si>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</si>
  <si>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</si>
  <si>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</si>
  <si>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</si>
  <si>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</si>
  <si>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</si>
  <si>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</si>
  <si>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</si>
  <si>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</si>
  <si>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</si>
  <si>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</si>
  <si>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</si>
  <si>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</si>
  <si>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</si>
  <si>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</si>
  <si>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</si>
  <si>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</si>
  <si>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</si>
  <si>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</si>
  <si>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</si>
  <si>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</si>
  <si>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</si>
  <si>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</si>
  <si>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</si>
  <si>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</si>
  <si>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</si>
  <si>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</si>
  <si>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</si>
  <si>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</si>
  <si>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</si>
  <si>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</si>
  <si>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</si>
  <si>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</si>
  <si>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</si>
  <si>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</si>
  <si>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</si>
  <si>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</si>
  <si>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</si>
  <si>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</si>
  <si>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</si>
  <si>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</si>
  <si>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</si>
  <si>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</si>
  <si>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</si>
  <si>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</si>
  <si>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</si>
  <si>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</si>
  <si>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</si>
  <si>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</si>
  <si>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</si>
  <si>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</si>
  <si>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</si>
  <si>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</si>
  <si>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</si>
  <si>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</si>
  <si>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</si>
  <si>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</si>
  <si>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</si>
  <si>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</si>
  <si>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</si>
  <si>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</si>
  <si>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</si>
  <si>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</si>
  <si>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</si>
  <si>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</si>
  <si>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</si>
  <si>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</si>
  <si>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</si>
  <si>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</si>
  <si>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</si>
  <si>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</si>
  <si>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</si>
  <si>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</si>
  <si>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</si>
  <si>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</si>
  <si>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</si>
  <si>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</si>
  <si>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</si>
  <si>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</si>
  <si>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</si>
  <si>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</si>
  <si>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</si>
  <si>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</si>
  <si>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</si>
  <si>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</si>
  <si>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</si>
  <si>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</si>
  <si>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</si>
  <si>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</si>
  <si>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</si>
  <si>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</si>
  <si>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</si>
  <si>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</si>
  <si>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</si>
  <si>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</si>
  <si>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</si>
  <si>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</si>
  <si>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</si>
  <si>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</si>
  <si>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</si>
  <si>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</si>
  <si>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</si>
  <si>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</si>
  <si>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</si>
  <si>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</si>
  <si>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</si>
  <si>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</si>
  <si>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</si>
  <si>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</si>
  <si>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</si>
  <si>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</si>
  <si>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</si>
  <si>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</si>
  <si>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</si>
  <si>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</si>
  <si>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</si>
  <si>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</si>
  <si>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</si>
  <si>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</si>
  <si>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</si>
  <si>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</si>
  <si>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</si>
  <si>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</si>
  <si>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</si>
  <si>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</si>
  <si>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</si>
  <si>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</si>
  <si>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</si>
  <si>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</si>
  <si>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</si>
  <si>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</si>
  <si>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</si>
  <si>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</si>
  <si>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</si>
  <si>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</si>
  <si>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</si>
  <si>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</si>
  <si>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</si>
  <si>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</si>
  <si>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</si>
  <si>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</si>
  <si>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</si>
  <si>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</si>
  <si>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</si>
  <si>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</si>
  <si>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</si>
  <si>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</si>
  <si>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</si>
  <si>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</si>
  <si>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</si>
  <si>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</si>
  <si>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</si>
  <si>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</si>
  <si>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</si>
  <si>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</si>
  <si>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</si>
  <si>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</si>
  <si>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</si>
  <si>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</si>
  <si>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</si>
  <si>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</si>
  <si>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</si>
  <si>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</si>
  <si>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</si>
  <si>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</si>
  <si>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</si>
  <si>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</si>
  <si>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</si>
  <si>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</si>
  <si>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</si>
  <si>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</si>
  <si>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</si>
  <si>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</si>
  <si>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</si>
  <si>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</si>
  <si>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</si>
  <si>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</si>
  <si>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</si>
  <si>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</si>
  <si>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</si>
  <si>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</si>
  <si>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</si>
  <si>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</si>
  <si>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</si>
  <si>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</si>
  <si>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</si>
  <si>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</si>
  <si>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</si>
  <si>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</si>
  <si>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</si>
  <si>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</si>
  <si>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</si>
  <si>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</si>
  <si>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</si>
  <si>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</si>
  <si>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</si>
  <si>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</si>
  <si>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</si>
  <si>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</si>
  <si>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</si>
  <si>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</si>
  <si>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</si>
  <si>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</si>
  <si>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</si>
  <si>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</si>
  <si>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</si>
  <si>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</si>
  <si>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</si>
  <si>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</si>
  <si>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</si>
  <si>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</si>
  <si>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</si>
  <si>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</si>
  <si>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</si>
  <si>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</si>
  <si>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</si>
  <si>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</si>
  <si>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</si>
  <si>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</si>
  <si>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</si>
  <si>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</si>
  <si>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</si>
  <si>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</si>
  <si>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</si>
  <si>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</si>
  <si>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</si>
  <si>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</si>
  <si>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</si>
  <si>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</si>
  <si>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</si>
  <si>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</si>
  <si>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</si>
  <si>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</si>
  <si>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</si>
  <si>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</si>
  <si>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</si>
  <si>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</si>
  <si>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</si>
  <si>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</si>
  <si>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</si>
  <si>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</si>
  <si>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</si>
  <si>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</si>
  <si>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</si>
  <si>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</si>
  <si>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</si>
  <si>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</si>
  <si>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</si>
  <si>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</si>
  <si>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</si>
  <si>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</si>
  <si>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</si>
  <si>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</si>
  <si>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</si>
  <si>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</si>
  <si>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</si>
  <si>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</si>
  <si>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</si>
  <si>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</si>
  <si>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</si>
  <si>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</si>
  <si>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</si>
  <si>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</si>
  <si>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</si>
  <si>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</si>
  <si>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</si>
  <si>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</si>
  <si>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</si>
  <si>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</si>
  <si>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</si>
  <si>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</si>
  <si>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</si>
  <si>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</si>
  <si>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</si>
  <si>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</si>
  <si>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</si>
  <si>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</si>
  <si>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</si>
  <si>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</si>
  <si>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</si>
  <si>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</si>
  <si>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</si>
  <si>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</si>
  <si>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</si>
  <si>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</si>
  <si>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</si>
  <si>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</si>
  <si>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</si>
  <si>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</si>
  <si>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</si>
  <si>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</si>
  <si>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</si>
  <si>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</si>
  <si>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</si>
  <si>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</si>
  <si>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</si>
  <si>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</si>
  <si>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</si>
  <si>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</si>
  <si>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</si>
  <si>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</si>
  <si>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</si>
  <si>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</si>
  <si>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</si>
  <si>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</si>
  <si>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</si>
  <si>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</si>
  <si>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</si>
  <si>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</si>
  <si>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</si>
  <si>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</si>
  <si>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</si>
  <si>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</si>
  <si>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</si>
  <si>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</si>
  <si>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</si>
  <si>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</si>
  <si>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</si>
  <si>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</si>
  <si>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</si>
  <si>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</si>
  <si>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</si>
  <si>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</si>
  <si>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</si>
  <si>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</si>
  <si>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</si>
  <si>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</si>
  <si>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</si>
  <si>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</si>
  <si>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</si>
  <si>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</si>
  <si>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</si>
  <si>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</si>
  <si>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</si>
  <si>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</si>
  <si>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</si>
  <si>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</si>
  <si>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</si>
  <si>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</si>
  <si>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</si>
  <si>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</si>
  <si>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</si>
  <si>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</si>
  <si>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</si>
  <si>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</si>
  <si>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</si>
  <si>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</si>
  <si>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</si>
  <si>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</si>
  <si>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</si>
  <si>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</si>
  <si>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</si>
  <si>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</si>
  <si>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</si>
  <si>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</si>
  <si>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</si>
  <si>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</si>
  <si>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</si>
  <si>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</si>
  <si>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</si>
  <si>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</si>
  <si>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</si>
  <si>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</si>
  <si>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</si>
  <si>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</si>
  <si>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</si>
  <si>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</si>
  <si>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</si>
  <si>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</si>
  <si>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</si>
  <si>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</si>
  <si>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</si>
  <si>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</si>
  <si>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</si>
  <si>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</si>
  <si>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</si>
  <si>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</si>
  <si>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</si>
  <si>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</si>
  <si>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</si>
  <si>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</si>
  <si>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</si>
  <si>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</si>
  <si>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</si>
  <si>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</si>
  <si>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</si>
  <si>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</si>
  <si>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</si>
  <si>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</si>
  <si>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</si>
  <si>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</si>
  <si>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</si>
  <si>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</si>
  <si>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</si>
  <si>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</si>
  <si>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</si>
  <si>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</si>
  <si>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</si>
  <si>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</si>
  <si>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</si>
  <si>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</si>
  <si>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</si>
  <si>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</si>
  <si>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</si>
  <si>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</si>
  <si>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</si>
  <si>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</si>
  <si>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</si>
  <si>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</si>
  <si>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</si>
  <si>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</si>
  <si>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</si>
  <si>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</si>
  <si>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</si>
  <si>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</si>
  <si>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</si>
  <si>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</si>
  <si>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</si>
  <si>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</si>
  <si>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</si>
  <si>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</si>
  <si>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</si>
  <si>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</si>
  <si>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</si>
  <si>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</si>
  <si>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</si>
  <si>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</si>
  <si>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</si>
  <si>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</si>
  <si>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</si>
  <si>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</si>
  <si>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</si>
  <si>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</si>
  <si>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</si>
  <si>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</si>
  <si>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</si>
  <si>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</si>
  <si>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</si>
  <si>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</si>
  <si>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</si>
  <si>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</si>
  <si>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</si>
  <si>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</si>
  <si>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</si>
  <si>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</si>
  <si>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</si>
  <si>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</si>
  <si>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</si>
  <si>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</si>
  <si>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</si>
  <si>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</si>
  <si>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</si>
  <si>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</si>
  <si>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</si>
  <si>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</si>
  <si>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</si>
  <si>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</si>
  <si>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</si>
  <si>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</si>
  <si>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</si>
  <si>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</si>
  <si>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</si>
  <si>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</si>
  <si>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</si>
  <si>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</si>
  <si>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</si>
  <si>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</si>
  <si>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</si>
  <si>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</si>
  <si>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</si>
  <si>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</si>
  <si>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</si>
  <si>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</si>
  <si>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</si>
  <si>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</si>
  <si>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</si>
  <si>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</si>
  <si>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</si>
  <si>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</si>
  <si>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</si>
  <si>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</si>
  <si>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</si>
  <si>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</si>
  <si>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</si>
  <si>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</si>
  <si>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</si>
  <si>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</si>
  <si>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</si>
  <si>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</si>
  <si>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</si>
  <si>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</si>
  <si>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</si>
  <si>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</si>
  <si>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</si>
  <si>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</si>
  <si>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</si>
  <si>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</si>
  <si>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</si>
  <si>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</si>
  <si>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</si>
  <si>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</si>
  <si>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</si>
  <si>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</si>
  <si>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</si>
  <si>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</si>
  <si>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</si>
  <si>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</si>
  <si>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</si>
  <si>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</si>
  <si>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</si>
  <si>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</si>
  <si>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</si>
  <si>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</si>
  <si>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</si>
  <si>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</si>
  <si>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</si>
  <si>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</si>
  <si>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</si>
  <si>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</si>
  <si>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</si>
  <si>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</si>
  <si>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</si>
  <si>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</si>
  <si>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</si>
  <si>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</si>
  <si>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</si>
  <si>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</si>
  <si>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</si>
  <si>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</si>
  <si>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</si>
  <si>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</si>
  <si>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</si>
  <si>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</si>
  <si>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</si>
  <si>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</si>
  <si>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</si>
  <si>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</si>
  <si>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</si>
  <si>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</si>
  <si>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</si>
  <si>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</si>
  <si>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</si>
  <si>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</si>
  <si>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</si>
  <si>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</si>
  <si>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</si>
  <si>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</si>
  <si>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</si>
  <si>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</si>
  <si>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</si>
  <si>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</si>
  <si>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</si>
  <si>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</si>
  <si>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</si>
  <si>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</si>
  <si>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</si>
  <si>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</si>
  <si>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</si>
  <si>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</si>
  <si>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</si>
  <si>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</si>
  <si>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</si>
  <si>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</si>
  <si>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</si>
  <si>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</si>
  <si>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</si>
  <si>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</si>
  <si>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</si>
  <si>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</si>
  <si>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</si>
  <si>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</si>
  <si>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</si>
  <si>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</si>
  <si>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</si>
  <si>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</si>
  <si>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</si>
  <si>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</si>
  <si>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</si>
  <si>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</si>
  <si>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</si>
  <si>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</si>
  <si>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</si>
  <si>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</si>
  <si>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</si>
  <si>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</si>
  <si>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</si>
  <si>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</si>
  <si>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</si>
  <si>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</si>
  <si>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</si>
  <si>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</si>
  <si>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</si>
  <si>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</si>
  <si>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</si>
  <si>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</si>
  <si>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</si>
  <si>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</si>
  <si>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</si>
  <si>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</si>
  <si>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</si>
  <si>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</si>
  <si>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</si>
  <si>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</si>
  <si>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</si>
  <si>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</si>
  <si>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</si>
  <si>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</si>
  <si>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</si>
  <si>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</si>
  <si>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</si>
  <si>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</si>
  <si>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</si>
  <si>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</si>
  <si>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</si>
  <si>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</si>
  <si>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</si>
  <si>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</si>
  <si>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</si>
  <si>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</si>
  <si>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</si>
  <si>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</si>
  <si>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</si>
  <si>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</si>
  <si>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</si>
  <si>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</si>
  <si>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</si>
  <si>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</si>
  <si>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</si>
  <si>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</si>
  <si>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</si>
  <si>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</si>
  <si>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</si>
  <si>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</si>
  <si>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</si>
  <si>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</si>
  <si>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</si>
  <si>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</si>
  <si>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</si>
  <si>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</si>
  <si>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</si>
  <si>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</si>
  <si>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</si>
  <si>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</si>
  <si>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</si>
  <si>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</si>
  <si>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</si>
  <si>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</si>
  <si>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</si>
  <si>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</si>
  <si>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</si>
  <si>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</si>
  <si>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</si>
  <si>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</si>
  <si>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</si>
  <si>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</si>
  <si>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</si>
  <si>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</si>
  <si>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</si>
  <si>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</si>
  <si>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</si>
  <si>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</si>
  <si>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</si>
  <si>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</si>
  <si>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</si>
  <si>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</si>
  <si>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</si>
  <si>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</si>
  <si>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</si>
  <si>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</si>
  <si>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</si>
  <si>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</si>
  <si>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</si>
  <si>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</si>
  <si>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</si>
  <si>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</si>
  <si>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</si>
  <si>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</si>
  <si>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</si>
  <si>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</si>
  <si>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</si>
  <si>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</si>
  <si>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</si>
  <si>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</si>
  <si>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</si>
  <si>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</si>
  <si>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</si>
  <si>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</si>
  <si>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</si>
  <si>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</si>
  <si>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</si>
  <si>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</si>
  <si>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</si>
  <si>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</si>
  <si>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</si>
  <si>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</si>
  <si>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</si>
  <si>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</si>
  <si>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</si>
  <si>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</si>
  <si>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</si>
  <si>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</si>
  <si>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</si>
  <si>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</si>
  <si>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</si>
  <si>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</si>
  <si>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</si>
  <si>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</si>
  <si>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</si>
  <si>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</si>
  <si>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</si>
  <si>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</si>
  <si>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</si>
  <si>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</si>
  <si>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</si>
  <si>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</si>
  <si>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</si>
  <si>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</si>
  <si>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</si>
  <si>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</si>
  <si>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</si>
  <si>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</si>
  <si>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</si>
  <si>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</si>
  <si>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</si>
  <si>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</si>
  <si>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</si>
  <si>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</si>
  <si>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</si>
  <si>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</si>
  <si>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</si>
  <si>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</si>
  <si>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</si>
  <si>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</si>
  <si>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</si>
  <si>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</si>
  <si>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</si>
  <si>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</si>
  <si>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</si>
  <si>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</si>
  <si>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</si>
  <si>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</si>
  <si>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</si>
  <si>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</si>
  <si>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</si>
  <si>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</si>
  <si>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</si>
  <si>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</si>
  <si>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</si>
  <si>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</si>
  <si>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</si>
  <si>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</si>
  <si>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</si>
  <si>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</si>
  <si>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</si>
  <si>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</si>
  <si>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</si>
  <si>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</si>
  <si>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</si>
  <si>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</si>
  <si>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</si>
  <si>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</si>
  <si>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</si>
  <si>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</si>
  <si>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</si>
  <si>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</si>
  <si>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</si>
  <si>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</si>
  <si>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</si>
  <si>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</si>
  <si>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</si>
  <si>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</si>
  <si>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</si>
  <si>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</si>
  <si>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</si>
  <si>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</si>
  <si>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</si>
  <si>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</si>
  <si>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</si>
  <si>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</si>
  <si>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</si>
  <si>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</si>
  <si>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</si>
  <si>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</si>
  <si>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</si>
  <si>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</si>
  <si>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</si>
  <si>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</si>
  <si>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</si>
  <si>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</si>
  <si>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</si>
  <si>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</si>
  <si>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</si>
  <si>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</si>
  <si>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</si>
  <si>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</si>
  <si>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</si>
  <si>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</si>
  <si>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</si>
  <si>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</si>
  <si>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</si>
  <si>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</si>
  <si>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</si>
  <si>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</si>
  <si>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</si>
  <si>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</si>
  <si>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</si>
  <si>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</si>
  <si>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</si>
  <si>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</si>
  <si>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</si>
  <si>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</si>
  <si>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</si>
  <si>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</si>
  <si>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</si>
  <si>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</si>
  <si>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</si>
  <si>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</si>
  <si>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</si>
  <si>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</si>
  <si>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</si>
  <si>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</si>
  <si>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</si>
  <si>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</si>
  <si>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</si>
  <si>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</si>
  <si>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</si>
  <si>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</si>
  <si>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</si>
  <si>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</si>
  <si>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</si>
  <si>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</si>
  <si>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</si>
  <si>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</si>
  <si>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</si>
  <si>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</si>
  <si>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</si>
  <si>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</si>
  <si>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</si>
  <si>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</si>
  <si>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</si>
  <si>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</si>
  <si>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</si>
  <si>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</si>
  <si>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</si>
  <si>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</si>
  <si>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</si>
  <si>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</si>
  <si>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</si>
  <si>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</si>
  <si>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</si>
  <si>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</si>
  <si>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</si>
  <si>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</si>
  <si>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</si>
  <si>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</si>
  <si>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</si>
  <si>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</si>
  <si>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</si>
  <si>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</si>
  <si>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</si>
  <si>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</si>
  <si>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</si>
  <si>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</si>
  <si>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</si>
  <si>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</si>
  <si>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</si>
  <si>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</si>
  <si>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</si>
  <si>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</si>
  <si>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</si>
  <si>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</si>
  <si>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</si>
  <si>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</si>
  <si>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</si>
  <si>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</si>
  <si>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</si>
  <si>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</si>
  <si>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</si>
  <si>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</si>
  <si>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</si>
  <si>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</si>
  <si>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</si>
  <si>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</si>
  <si>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</si>
  <si>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</si>
  <si>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</si>
  <si>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</si>
  <si>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</si>
  <si>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</si>
  <si>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</si>
  <si>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</si>
  <si>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</si>
  <si>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</si>
  <si>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</si>
  <si>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</si>
  <si>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</si>
  <si>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</si>
  <si>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</si>
  <si>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</si>
  <si>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</si>
  <si>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</si>
  <si>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</si>
  <si>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</si>
  <si>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</si>
  <si>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</si>
  <si>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</si>
  <si>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</si>
  <si>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</si>
  <si>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</si>
  <si>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</si>
  <si>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</si>
  <si>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</si>
  <si>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</si>
  <si>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</si>
  <si>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</si>
  <si>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</si>
  <si>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</si>
  <si>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</si>
  <si>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</si>
  <si>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</si>
  <si>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</si>
  <si>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</si>
  <si>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</si>
  <si>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</si>
  <si>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</si>
  <si>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</si>
  <si>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</si>
  <si>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</si>
  <si>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</si>
  <si>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</si>
  <si>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</si>
  <si>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</si>
  <si>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</si>
  <si>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</si>
  <si>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</si>
  <si>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</si>
  <si>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</si>
  <si>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</si>
  <si>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</si>
  <si>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</si>
  <si>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</si>
  <si>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</si>
  <si>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</si>
  <si>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</si>
  <si>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</si>
  <si>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</si>
  <si>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</si>
  <si>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FIDEICOMISO CIUDAD INDUSTRIAL DE LEON</t>
  </si>
  <si>
    <t>Al 31 de diciembre de 2020 y al 30 de marzo de 2021 (b)</t>
  </si>
  <si>
    <t>Del 1 de enero al 30 de marzo de 2021 (b)</t>
  </si>
  <si>
    <t>A. Entidades Paraestatales y Fideicomisos no Empresariales y no financieros.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</si>
</sst>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C66" sqref="C66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FIDEICOMISO CIUDAD INDUSTRIAL DE LEON,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2021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2135000</v>
      </c>
      <c r="C8" s="40">
        <f t="shared" ref="C8:D8" si="0">SUM(C9:C11)</f>
        <v>294158</v>
      </c>
      <c r="D8" s="40">
        <f t="shared" si="0"/>
        <v>294158</v>
      </c>
    </row>
    <row r="9" spans="1:11" x14ac:dyDescent="0.25">
      <c r="A9" s="53" t="s">
        <v>169</v>
      </c>
      <c r="B9" s="23">
        <v>2135000</v>
      </c>
      <c r="C9" s="23">
        <v>294158</v>
      </c>
      <c r="D9" s="23">
        <v>294158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2135000</v>
      </c>
      <c r="C13" s="40">
        <f t="shared" ref="C13:D13" si="2">C14+C15</f>
        <v>293141</v>
      </c>
      <c r="D13" s="40">
        <f t="shared" si="2"/>
        <v>293141</v>
      </c>
    </row>
    <row r="14" spans="1:11" x14ac:dyDescent="0.25">
      <c r="A14" s="53" t="s">
        <v>172</v>
      </c>
      <c r="B14" s="23">
        <v>2135000</v>
      </c>
      <c r="C14" s="23">
        <v>293141</v>
      </c>
      <c r="D14" s="23">
        <v>293141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1017</v>
      </c>
      <c r="D21" s="40">
        <f t="shared" si="4"/>
        <v>1017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1017</v>
      </c>
      <c r="D23" s="40">
        <f t="shared" si="5"/>
        <v>1017</v>
      </c>
    </row>
    <row r="24" spans="1:4" ht="14.25" x14ac:dyDescent="0.4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1017</v>
      </c>
      <c r="D25" s="40">
        <f>D23-D17</f>
        <v>1017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1017</v>
      </c>
      <c r="D33" s="61">
        <f t="shared" si="8"/>
        <v>1017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2135000</v>
      </c>
      <c r="C48" s="124">
        <f>C9</f>
        <v>294158</v>
      </c>
      <c r="D48" s="124">
        <f t="shared" ref="D48" si="12">D9</f>
        <v>294158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2135000</v>
      </c>
      <c r="C53" s="60">
        <f t="shared" ref="C53:D53" si="14">C14</f>
        <v>293141</v>
      </c>
      <c r="D53" s="60">
        <f t="shared" si="14"/>
        <v>293141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1017</v>
      </c>
      <c r="D57" s="61">
        <f t="shared" ref="D57" si="16">D48+D49-D53+D55</f>
        <v>1017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1017</v>
      </c>
      <c r="D59" s="61">
        <f t="shared" si="17"/>
        <v>1017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2135000</v>
      </c>
      <c r="Q2" s="18">
        <f>'Formato 4'!C8</f>
        <v>294158</v>
      </c>
      <c r="R2" s="18">
        <f>'Formato 4'!D8</f>
        <v>294158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2135000</v>
      </c>
      <c r="Q3" s="18">
        <f>'Formato 4'!C9</f>
        <v>294158</v>
      </c>
      <c r="R3" s="18">
        <f>'Formato 4'!D9</f>
        <v>294158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2135000</v>
      </c>
      <c r="Q6" s="18">
        <f>'Formato 4'!C13</f>
        <v>293141</v>
      </c>
      <c r="R6" s="18">
        <f>'Formato 4'!D13</f>
        <v>293141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2135000</v>
      </c>
      <c r="Q7" s="18">
        <f>'Formato 4'!C14</f>
        <v>293141</v>
      </c>
      <c r="R7" s="18">
        <f>'Formato 4'!D14</f>
        <v>293141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1017</v>
      </c>
      <c r="R12" s="18">
        <f>'Formato 4'!D21</f>
        <v>1017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1017</v>
      </c>
      <c r="R13" s="18">
        <f>'Formato 4'!D23</f>
        <v>1017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1017</v>
      </c>
      <c r="R14" s="18">
        <f>'Formato 4'!D25</f>
        <v>1017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1017</v>
      </c>
      <c r="R18">
        <f>'Formato 4'!D33</f>
        <v>1017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2135000</v>
      </c>
      <c r="Q26">
        <f>'Formato 4'!C48</f>
        <v>294158</v>
      </c>
      <c r="R26">
        <f>'Formato 4'!D48</f>
        <v>294158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2135000</v>
      </c>
      <c r="Q30">
        <f>'Formato 4'!C53</f>
        <v>293141</v>
      </c>
      <c r="R30">
        <f>'Formato 4'!D53</f>
        <v>293141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19" zoomScale="85" zoomScaleNormal="85" workbookViewId="0">
      <selection activeCell="B37" sqref="B37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8" ht="14.25" x14ac:dyDescent="0.45">
      <c r="A15" s="53" t="s">
        <v>222</v>
      </c>
      <c r="B15" s="60"/>
      <c r="C15" s="60"/>
      <c r="D15" s="60"/>
      <c r="E15" s="60"/>
      <c r="F15" s="60"/>
      <c r="G15" s="60"/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/>
      <c r="C34" s="60"/>
      <c r="D34" s="60"/>
      <c r="E34" s="60"/>
      <c r="F34" s="60"/>
      <c r="G34" s="60"/>
    </row>
    <row r="35" spans="1:8" x14ac:dyDescent="0.25">
      <c r="A35" s="53" t="s">
        <v>241</v>
      </c>
      <c r="B35" s="60">
        <f>B36</f>
        <v>0</v>
      </c>
      <c r="C35" s="60">
        <f t="shared" ref="C35:F35" si="2">C36</f>
        <v>0</v>
      </c>
      <c r="D35" s="60">
        <f t="shared" si="2"/>
        <v>0</v>
      </c>
      <c r="E35" s="60">
        <f t="shared" si="2"/>
        <v>0</v>
      </c>
      <c r="F35" s="60">
        <f t="shared" si="2"/>
        <v>0</v>
      </c>
      <c r="G35" s="60">
        <f>G36</f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2135000</v>
      </c>
      <c r="C37" s="60">
        <f t="shared" ref="C37:G37" si="3">C38+C39</f>
        <v>0</v>
      </c>
      <c r="D37" s="60">
        <f t="shared" si="3"/>
        <v>0</v>
      </c>
      <c r="E37" s="60">
        <f t="shared" si="3"/>
        <v>294158</v>
      </c>
      <c r="F37" s="60">
        <f t="shared" si="3"/>
        <v>294158</v>
      </c>
      <c r="G37" s="60">
        <f t="shared" si="3"/>
        <v>-1840842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>
        <v>2135000</v>
      </c>
      <c r="C39" s="60">
        <v>0</v>
      </c>
      <c r="D39" s="60">
        <v>0</v>
      </c>
      <c r="E39" s="60">
        <v>294158</v>
      </c>
      <c r="F39" s="60">
        <v>294158</v>
      </c>
      <c r="G39" s="60">
        <f>F39-B39</f>
        <v>-1840842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2135000</v>
      </c>
      <c r="C41" s="61">
        <f t="shared" ref="C41:E41" si="4">SUM(C9,C10,C11,C12,C13,C14,C15,C16,C28,C34,C35,C37)</f>
        <v>0</v>
      </c>
      <c r="D41" s="61">
        <f t="shared" si="4"/>
        <v>0</v>
      </c>
      <c r="E41" s="61">
        <f t="shared" si="4"/>
        <v>294158</v>
      </c>
      <c r="F41" s="61">
        <f>SUM(F9,F10,F11,F12,F13,F14,F15,F16,F28,F34,F35,F37)</f>
        <v>294158</v>
      </c>
      <c r="G41" s="61">
        <f>SUM(G9,G10,G11,G12,G13,G14,G15,G16,G28,G34,G35,G37)</f>
        <v>-1840842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0</v>
      </c>
      <c r="F67" s="61">
        <f t="shared" si="9"/>
        <v>0</v>
      </c>
      <c r="G67" s="61">
        <f t="shared" si="9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2135000</v>
      </c>
      <c r="C70" s="61">
        <f t="shared" ref="C70:G70" si="10">C41+C65+C67</f>
        <v>0</v>
      </c>
      <c r="D70" s="61">
        <f t="shared" si="10"/>
        <v>0</v>
      </c>
      <c r="E70" s="61">
        <f t="shared" si="10"/>
        <v>294158</v>
      </c>
      <c r="F70" s="61">
        <f t="shared" si="10"/>
        <v>294158</v>
      </c>
      <c r="G70" s="61">
        <f t="shared" si="10"/>
        <v>-1840842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2135000</v>
      </c>
      <c r="Q31" s="18">
        <f>'Formato 5'!C37</f>
        <v>0</v>
      </c>
      <c r="R31" s="18">
        <f>'Formato 5'!D37</f>
        <v>0</v>
      </c>
      <c r="S31" s="18">
        <f>'Formato 5'!E37</f>
        <v>294158</v>
      </c>
      <c r="T31" s="18">
        <f>'Formato 5'!F37</f>
        <v>294158</v>
      </c>
      <c r="U31" s="18">
        <f>'Formato 5'!G37</f>
        <v>-1840842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2135000</v>
      </c>
      <c r="Q33" s="18">
        <f>'Formato 5'!C39</f>
        <v>0</v>
      </c>
      <c r="R33" s="18">
        <f>'Formato 5'!D39</f>
        <v>0</v>
      </c>
      <c r="S33" s="18">
        <f>'Formato 5'!E39</f>
        <v>294158</v>
      </c>
      <c r="T33" s="18">
        <f>'Formato 5'!F39</f>
        <v>294158</v>
      </c>
      <c r="U33" s="18">
        <f>'Formato 5'!G39</f>
        <v>-1840842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2135000</v>
      </c>
      <c r="Q34">
        <f>'Formato 5'!C41</f>
        <v>0</v>
      </c>
      <c r="R34">
        <f>'Formato 5'!D41</f>
        <v>0</v>
      </c>
      <c r="S34">
        <f>'Formato 5'!E41</f>
        <v>294158</v>
      </c>
      <c r="T34">
        <f>'Formato 5'!F41</f>
        <v>294158</v>
      </c>
      <c r="U34">
        <f>'Formato 5'!G41</f>
        <v>-1840842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148" zoomScale="120" zoomScaleNormal="120" zoomScalePageLayoutView="90" workbookViewId="0">
      <selection activeCell="G159" sqref="G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FIDEICOMISO CIUDAD INDUSTRIAL DE LEON,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2021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2135000</v>
      </c>
      <c r="C9" s="79">
        <f t="shared" ref="C9:G9" si="0">SUM(C10,C18,C28,C38,C48,C58,C62,C71,C75)</f>
        <v>0</v>
      </c>
      <c r="D9" s="79">
        <f t="shared" si="0"/>
        <v>2135000</v>
      </c>
      <c r="E9" s="79">
        <f t="shared" si="0"/>
        <v>293141</v>
      </c>
      <c r="F9" s="79">
        <f t="shared" si="0"/>
        <v>293141</v>
      </c>
      <c r="G9" s="79">
        <f t="shared" si="0"/>
        <v>1841859</v>
      </c>
    </row>
    <row r="10" spans="1:7" ht="14.25" x14ac:dyDescent="0.45">
      <c r="A10" s="83" t="s">
        <v>286</v>
      </c>
      <c r="B10" s="80">
        <f>SUM(B11:B17)</f>
        <v>935500</v>
      </c>
      <c r="C10" s="80">
        <f t="shared" ref="C10:F10" si="1">SUM(C11:C17)</f>
        <v>0</v>
      </c>
      <c r="D10" s="80">
        <f t="shared" si="1"/>
        <v>935500</v>
      </c>
      <c r="E10" s="80">
        <f t="shared" si="1"/>
        <v>110327</v>
      </c>
      <c r="F10" s="80">
        <f t="shared" si="1"/>
        <v>110327</v>
      </c>
      <c r="G10" s="80">
        <f>SUM(G11:G17)</f>
        <v>825173</v>
      </c>
    </row>
    <row r="11" spans="1:7" x14ac:dyDescent="0.25">
      <c r="A11" s="84" t="s">
        <v>287</v>
      </c>
      <c r="B11" s="80">
        <v>352643</v>
      </c>
      <c r="C11" s="80"/>
      <c r="D11" s="80">
        <v>352643</v>
      </c>
      <c r="E11" s="80">
        <v>73131</v>
      </c>
      <c r="F11" s="80">
        <v>73131</v>
      </c>
      <c r="G11" s="80">
        <f>D11-E11</f>
        <v>279512</v>
      </c>
    </row>
    <row r="12" spans="1:7" x14ac:dyDescent="0.25">
      <c r="A12" s="84" t="s">
        <v>288</v>
      </c>
      <c r="B12" s="80">
        <v>0</v>
      </c>
      <c r="C12" s="80"/>
      <c r="D12" s="80">
        <v>0</v>
      </c>
      <c r="E12" s="80">
        <v>0</v>
      </c>
      <c r="F12" s="80">
        <v>0</v>
      </c>
      <c r="G12" s="80">
        <f>D12-E12</f>
        <v>0</v>
      </c>
    </row>
    <row r="13" spans="1:7" ht="14.25" x14ac:dyDescent="0.45">
      <c r="A13" s="84" t="s">
        <v>289</v>
      </c>
      <c r="B13" s="80">
        <v>249047</v>
      </c>
      <c r="C13" s="80"/>
      <c r="D13" s="80">
        <v>249047</v>
      </c>
      <c r="E13" s="80">
        <v>0</v>
      </c>
      <c r="F13" s="80">
        <v>0</v>
      </c>
      <c r="G13" s="80">
        <f t="shared" ref="G13:G17" si="2">D13-E13</f>
        <v>249047</v>
      </c>
    </row>
    <row r="14" spans="1:7" ht="14.25" x14ac:dyDescent="0.45">
      <c r="A14" s="84" t="s">
        <v>290</v>
      </c>
      <c r="B14" s="80">
        <v>91978</v>
      </c>
      <c r="C14" s="80"/>
      <c r="D14" s="80">
        <v>91978</v>
      </c>
      <c r="E14" s="80">
        <v>15200</v>
      </c>
      <c r="F14" s="80">
        <v>15200</v>
      </c>
      <c r="G14" s="80">
        <f t="shared" si="2"/>
        <v>76778</v>
      </c>
    </row>
    <row r="15" spans="1:7" x14ac:dyDescent="0.25">
      <c r="A15" s="84" t="s">
        <v>291</v>
      </c>
      <c r="B15" s="80">
        <v>241832</v>
      </c>
      <c r="C15" s="80"/>
      <c r="D15" s="80">
        <v>241832</v>
      </c>
      <c r="E15" s="80">
        <v>21996</v>
      </c>
      <c r="F15" s="80">
        <v>21996</v>
      </c>
      <c r="G15" s="80">
        <f t="shared" si="2"/>
        <v>219836</v>
      </c>
    </row>
    <row r="16" spans="1:7" ht="14.25" x14ac:dyDescent="0.45">
      <c r="A16" s="84" t="s">
        <v>292</v>
      </c>
      <c r="B16" s="80"/>
      <c r="C16" s="80"/>
      <c r="D16" s="80"/>
      <c r="E16" s="80"/>
      <c r="F16" s="80"/>
      <c r="G16" s="80">
        <f t="shared" si="2"/>
        <v>0</v>
      </c>
    </row>
    <row r="17" spans="1:7" x14ac:dyDescent="0.25">
      <c r="A17" s="84" t="s">
        <v>293</v>
      </c>
      <c r="B17" s="80"/>
      <c r="C17" s="80"/>
      <c r="D17" s="80"/>
      <c r="E17" s="80"/>
      <c r="F17" s="80"/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143000</v>
      </c>
      <c r="C18" s="80">
        <f t="shared" ref="C18:F18" si="3">SUM(C19:C27)</f>
        <v>0</v>
      </c>
      <c r="D18" s="80">
        <f t="shared" si="3"/>
        <v>143000</v>
      </c>
      <c r="E18" s="80">
        <f t="shared" si="3"/>
        <v>12014</v>
      </c>
      <c r="F18" s="80">
        <f t="shared" si="3"/>
        <v>12014</v>
      </c>
      <c r="G18" s="80">
        <f>SUM(G19:G27)</f>
        <v>130986</v>
      </c>
    </row>
    <row r="19" spans="1:7" x14ac:dyDescent="0.25">
      <c r="A19" s="84" t="s">
        <v>295</v>
      </c>
      <c r="B19" s="80">
        <v>32000</v>
      </c>
      <c r="C19" s="80"/>
      <c r="D19" s="80">
        <v>32000</v>
      </c>
      <c r="E19" s="80">
        <v>7014</v>
      </c>
      <c r="F19" s="80">
        <v>7014</v>
      </c>
      <c r="G19" s="80">
        <f>D19-E19</f>
        <v>24986</v>
      </c>
    </row>
    <row r="20" spans="1:7" x14ac:dyDescent="0.25">
      <c r="A20" s="84" t="s">
        <v>296</v>
      </c>
      <c r="B20" s="80">
        <v>0</v>
      </c>
      <c r="C20" s="80"/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/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2000</v>
      </c>
      <c r="C22" s="80"/>
      <c r="D22" s="80">
        <v>2000</v>
      </c>
      <c r="E22" s="80">
        <v>0</v>
      </c>
      <c r="F22" s="80">
        <v>0</v>
      </c>
      <c r="G22" s="80">
        <f t="shared" si="4"/>
        <v>2000</v>
      </c>
    </row>
    <row r="23" spans="1:7" x14ac:dyDescent="0.25">
      <c r="A23" s="84" t="s">
        <v>299</v>
      </c>
      <c r="B23" s="80">
        <v>1000</v>
      </c>
      <c r="C23" s="80"/>
      <c r="D23" s="80">
        <v>1000</v>
      </c>
      <c r="E23" s="80">
        <v>0</v>
      </c>
      <c r="F23" s="80">
        <v>0</v>
      </c>
      <c r="G23" s="80">
        <f t="shared" si="4"/>
        <v>1000</v>
      </c>
    </row>
    <row r="24" spans="1:7" x14ac:dyDescent="0.25">
      <c r="A24" s="84" t="s">
        <v>300</v>
      </c>
      <c r="B24" s="80">
        <v>90000</v>
      </c>
      <c r="C24" s="80"/>
      <c r="D24" s="80">
        <v>90000</v>
      </c>
      <c r="E24" s="80">
        <v>5000</v>
      </c>
      <c r="F24" s="80">
        <v>5000</v>
      </c>
      <c r="G24" s="80">
        <f t="shared" si="4"/>
        <v>85000</v>
      </c>
    </row>
    <row r="25" spans="1:7" x14ac:dyDescent="0.25">
      <c r="A25" s="84" t="s">
        <v>301</v>
      </c>
      <c r="B25" s="80">
        <v>1000</v>
      </c>
      <c r="C25" s="80"/>
      <c r="D25" s="80">
        <v>1000</v>
      </c>
      <c r="E25" s="80">
        <v>0</v>
      </c>
      <c r="F25" s="80">
        <v>0</v>
      </c>
      <c r="G25" s="80">
        <f t="shared" si="4"/>
        <v>1000</v>
      </c>
    </row>
    <row r="26" spans="1:7" x14ac:dyDescent="0.25">
      <c r="A26" s="84" t="s">
        <v>302</v>
      </c>
      <c r="B26" s="80">
        <v>0</v>
      </c>
      <c r="C26" s="80"/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17000</v>
      </c>
      <c r="C27" s="80"/>
      <c r="D27" s="80">
        <v>17000</v>
      </c>
      <c r="E27" s="80">
        <v>0</v>
      </c>
      <c r="F27" s="80">
        <v>0</v>
      </c>
      <c r="G27" s="80">
        <f t="shared" si="4"/>
        <v>17000</v>
      </c>
    </row>
    <row r="28" spans="1:7" x14ac:dyDescent="0.25">
      <c r="A28" s="83" t="s">
        <v>304</v>
      </c>
      <c r="B28" s="80">
        <f>SUM(B29:B37)</f>
        <v>1041500</v>
      </c>
      <c r="C28" s="80">
        <f t="shared" ref="C28:G28" si="5">SUM(C29:C37)</f>
        <v>0</v>
      </c>
      <c r="D28" s="80">
        <f t="shared" si="5"/>
        <v>1041500</v>
      </c>
      <c r="E28" s="80">
        <f t="shared" si="5"/>
        <v>170800</v>
      </c>
      <c r="F28" s="80">
        <f t="shared" si="5"/>
        <v>170800</v>
      </c>
      <c r="G28" s="80">
        <f t="shared" si="5"/>
        <v>870700</v>
      </c>
    </row>
    <row r="29" spans="1:7" x14ac:dyDescent="0.25">
      <c r="A29" s="84" t="s">
        <v>305</v>
      </c>
      <c r="B29" s="80">
        <v>35000</v>
      </c>
      <c r="C29" s="80"/>
      <c r="D29" s="80">
        <v>35000</v>
      </c>
      <c r="E29" s="80">
        <v>4080</v>
      </c>
      <c r="F29" s="80">
        <v>4080</v>
      </c>
      <c r="G29" s="80">
        <f>D29-E29</f>
        <v>30920</v>
      </c>
    </row>
    <row r="30" spans="1:7" x14ac:dyDescent="0.25">
      <c r="A30" s="84" t="s">
        <v>306</v>
      </c>
      <c r="B30" s="80">
        <v>0</v>
      </c>
      <c r="C30" s="80"/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557500</v>
      </c>
      <c r="C31" s="80"/>
      <c r="D31" s="80">
        <v>557500</v>
      </c>
      <c r="E31" s="80">
        <v>69007</v>
      </c>
      <c r="F31" s="80">
        <v>69007</v>
      </c>
      <c r="G31" s="80">
        <f t="shared" si="6"/>
        <v>488493</v>
      </c>
    </row>
    <row r="32" spans="1:7" x14ac:dyDescent="0.25">
      <c r="A32" s="84" t="s">
        <v>308</v>
      </c>
      <c r="B32" s="80">
        <v>223000</v>
      </c>
      <c r="C32" s="80"/>
      <c r="D32" s="80">
        <v>223000</v>
      </c>
      <c r="E32" s="80">
        <v>50654</v>
      </c>
      <c r="F32" s="80">
        <v>50654</v>
      </c>
      <c r="G32" s="80">
        <f t="shared" si="6"/>
        <v>172346</v>
      </c>
    </row>
    <row r="33" spans="1:7" x14ac:dyDescent="0.25">
      <c r="A33" s="84" t="s">
        <v>309</v>
      </c>
      <c r="B33" s="80">
        <v>100000</v>
      </c>
      <c r="C33" s="80"/>
      <c r="D33" s="80">
        <v>100000</v>
      </c>
      <c r="E33" s="80">
        <v>2050</v>
      </c>
      <c r="F33" s="80">
        <v>2050</v>
      </c>
      <c r="G33" s="80">
        <f t="shared" si="6"/>
        <v>97950</v>
      </c>
    </row>
    <row r="34" spans="1:7" x14ac:dyDescent="0.25">
      <c r="A34" s="84" t="s">
        <v>310</v>
      </c>
      <c r="B34" s="80">
        <v>0</v>
      </c>
      <c r="C34" s="80"/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10000</v>
      </c>
      <c r="C35" s="80"/>
      <c r="D35" s="80">
        <v>10000</v>
      </c>
      <c r="E35" s="80">
        <v>184</v>
      </c>
      <c r="F35" s="80">
        <v>184</v>
      </c>
      <c r="G35" s="80">
        <f t="shared" si="6"/>
        <v>9816</v>
      </c>
    </row>
    <row r="36" spans="1:7" x14ac:dyDescent="0.25">
      <c r="A36" s="84" t="s">
        <v>312</v>
      </c>
      <c r="B36" s="80">
        <v>11000</v>
      </c>
      <c r="C36" s="80"/>
      <c r="D36" s="80">
        <v>11000</v>
      </c>
      <c r="E36" s="80">
        <v>842</v>
      </c>
      <c r="F36" s="80">
        <v>842</v>
      </c>
      <c r="G36" s="80">
        <f t="shared" si="6"/>
        <v>10158</v>
      </c>
    </row>
    <row r="37" spans="1:7" x14ac:dyDescent="0.25">
      <c r="A37" s="84" t="s">
        <v>313</v>
      </c>
      <c r="B37" s="80">
        <v>105000</v>
      </c>
      <c r="C37" s="80"/>
      <c r="D37" s="80">
        <v>105000</v>
      </c>
      <c r="E37" s="80">
        <v>43983</v>
      </c>
      <c r="F37" s="80">
        <v>43983</v>
      </c>
      <c r="G37" s="80">
        <f t="shared" si="6"/>
        <v>61017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/>
    </row>
    <row r="40" spans="1:7" x14ac:dyDescent="0.25">
      <c r="A40" s="84" t="s">
        <v>316</v>
      </c>
      <c r="B40" s="80"/>
      <c r="C40" s="80"/>
      <c r="D40" s="80"/>
      <c r="E40" s="80"/>
      <c r="F40" s="80"/>
      <c r="G40" s="80"/>
    </row>
    <row r="41" spans="1:7" x14ac:dyDescent="0.25">
      <c r="A41" s="84" t="s">
        <v>317</v>
      </c>
      <c r="B41" s="80"/>
      <c r="C41" s="80"/>
      <c r="D41" s="80"/>
      <c r="E41" s="80"/>
      <c r="F41" s="80"/>
      <c r="G41" s="80"/>
    </row>
    <row r="42" spans="1:7" x14ac:dyDescent="0.25">
      <c r="A42" s="84" t="s">
        <v>318</v>
      </c>
      <c r="B42" s="80"/>
      <c r="C42" s="80"/>
      <c r="D42" s="80"/>
      <c r="E42" s="80"/>
      <c r="F42" s="80"/>
      <c r="G42" s="80"/>
    </row>
    <row r="43" spans="1:7" x14ac:dyDescent="0.25">
      <c r="A43" s="84" t="s">
        <v>319</v>
      </c>
      <c r="B43" s="80"/>
      <c r="C43" s="80"/>
      <c r="D43" s="80"/>
      <c r="E43" s="80"/>
      <c r="F43" s="80"/>
      <c r="G43" s="80"/>
    </row>
    <row r="44" spans="1:7" x14ac:dyDescent="0.25">
      <c r="A44" s="84" t="s">
        <v>320</v>
      </c>
      <c r="B44" s="80"/>
      <c r="C44" s="80"/>
      <c r="D44" s="80"/>
      <c r="E44" s="80"/>
      <c r="F44" s="80"/>
      <c r="G44" s="80"/>
    </row>
    <row r="45" spans="1:7" x14ac:dyDescent="0.25">
      <c r="A45" s="84" t="s">
        <v>321</v>
      </c>
      <c r="B45" s="80"/>
      <c r="C45" s="80"/>
      <c r="D45" s="80"/>
      <c r="E45" s="80"/>
      <c r="F45" s="80"/>
      <c r="G45" s="80"/>
    </row>
    <row r="46" spans="1:7" x14ac:dyDescent="0.25">
      <c r="A46" s="84" t="s">
        <v>322</v>
      </c>
      <c r="B46" s="80"/>
      <c r="C46" s="80"/>
      <c r="D46" s="80"/>
      <c r="E46" s="80"/>
      <c r="F46" s="80"/>
      <c r="G46" s="80"/>
    </row>
    <row r="47" spans="1:7" x14ac:dyDescent="0.25">
      <c r="A47" s="84" t="s">
        <v>323</v>
      </c>
      <c r="B47" s="80"/>
      <c r="C47" s="80"/>
      <c r="D47" s="80"/>
      <c r="E47" s="80"/>
      <c r="F47" s="80"/>
      <c r="G47" s="80"/>
    </row>
    <row r="48" spans="1:7" x14ac:dyDescent="0.25">
      <c r="A48" s="83" t="s">
        <v>324</v>
      </c>
      <c r="B48" s="80">
        <f>SUM(B49:B57)</f>
        <v>15000</v>
      </c>
      <c r="C48" s="80">
        <f t="shared" ref="C48:G48" si="8">SUM(C49:C57)</f>
        <v>0</v>
      </c>
      <c r="D48" s="80">
        <f>SUM(D49:D57)</f>
        <v>15000</v>
      </c>
      <c r="E48" s="80">
        <f t="shared" si="8"/>
        <v>0</v>
      </c>
      <c r="F48" s="80">
        <f t="shared" si="8"/>
        <v>0</v>
      </c>
      <c r="G48" s="80">
        <f t="shared" si="8"/>
        <v>15000</v>
      </c>
    </row>
    <row r="49" spans="1:7" x14ac:dyDescent="0.25">
      <c r="A49" s="84" t="s">
        <v>325</v>
      </c>
      <c r="B49" s="80">
        <v>15000</v>
      </c>
      <c r="C49" s="80">
        <v>0</v>
      </c>
      <c r="D49" s="80">
        <v>15000</v>
      </c>
      <c r="E49" s="80">
        <v>0</v>
      </c>
      <c r="F49" s="80">
        <v>0</v>
      </c>
      <c r="G49" s="80">
        <f t="shared" ref="G49" si="9">D49-E49</f>
        <v>15000</v>
      </c>
    </row>
    <row r="50" spans="1:7" x14ac:dyDescent="0.25">
      <c r="A50" s="84" t="s">
        <v>326</v>
      </c>
      <c r="B50" s="80"/>
      <c r="C50" s="80"/>
      <c r="D50" s="80"/>
      <c r="E50" s="80"/>
      <c r="F50" s="80"/>
      <c r="G50" s="80"/>
    </row>
    <row r="51" spans="1:7" x14ac:dyDescent="0.25">
      <c r="A51" s="84" t="s">
        <v>327</v>
      </c>
      <c r="B51" s="80"/>
      <c r="C51" s="80"/>
      <c r="D51" s="80"/>
      <c r="E51" s="80"/>
      <c r="F51" s="80"/>
      <c r="G51" s="80"/>
    </row>
    <row r="52" spans="1:7" x14ac:dyDescent="0.25">
      <c r="A52" s="84" t="s">
        <v>328</v>
      </c>
      <c r="B52" s="80"/>
      <c r="C52" s="80"/>
      <c r="D52" s="80"/>
      <c r="E52" s="80"/>
      <c r="F52" s="80"/>
      <c r="G52" s="80"/>
    </row>
    <row r="53" spans="1:7" x14ac:dyDescent="0.25">
      <c r="A53" s="84" t="s">
        <v>329</v>
      </c>
      <c r="B53" s="80"/>
      <c r="C53" s="80"/>
      <c r="D53" s="80"/>
      <c r="E53" s="80"/>
      <c r="F53" s="80"/>
      <c r="G53" s="80"/>
    </row>
    <row r="54" spans="1:7" x14ac:dyDescent="0.25">
      <c r="A54" s="84" t="s">
        <v>330</v>
      </c>
      <c r="B54" s="80"/>
      <c r="C54" s="80"/>
      <c r="D54" s="80"/>
      <c r="E54" s="80"/>
      <c r="F54" s="80"/>
      <c r="G54" s="80"/>
    </row>
    <row r="55" spans="1:7" x14ac:dyDescent="0.25">
      <c r="A55" s="84" t="s">
        <v>331</v>
      </c>
      <c r="B55" s="80"/>
      <c r="C55" s="80"/>
      <c r="D55" s="80"/>
      <c r="E55" s="80"/>
      <c r="F55" s="80"/>
      <c r="G55" s="80"/>
    </row>
    <row r="56" spans="1:7" x14ac:dyDescent="0.25">
      <c r="A56" s="84" t="s">
        <v>332</v>
      </c>
      <c r="B56" s="80"/>
      <c r="C56" s="80"/>
      <c r="D56" s="80"/>
      <c r="E56" s="80"/>
      <c r="F56" s="80"/>
      <c r="G56" s="80"/>
    </row>
    <row r="57" spans="1:7" x14ac:dyDescent="0.25">
      <c r="A57" s="84" t="s">
        <v>333</v>
      </c>
      <c r="B57" s="80"/>
      <c r="C57" s="80"/>
      <c r="D57" s="80"/>
      <c r="E57" s="80"/>
      <c r="F57" s="80"/>
      <c r="G57" s="80"/>
    </row>
    <row r="58" spans="1:7" x14ac:dyDescent="0.25">
      <c r="A58" s="83" t="s">
        <v>334</v>
      </c>
      <c r="B58" s="80">
        <f>SUM(B59:B61)</f>
        <v>0</v>
      </c>
      <c r="C58" s="80">
        <f t="shared" ref="C58:G58" si="10">SUM(C59:C61)</f>
        <v>0</v>
      </c>
      <c r="D58" s="80">
        <f t="shared" si="10"/>
        <v>0</v>
      </c>
      <c r="E58" s="80">
        <f t="shared" si="10"/>
        <v>0</v>
      </c>
      <c r="F58" s="80">
        <f t="shared" si="10"/>
        <v>0</v>
      </c>
      <c r="G58" s="80">
        <f t="shared" si="10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/>
    </row>
    <row r="60" spans="1:7" x14ac:dyDescent="0.25">
      <c r="A60" s="84" t="s">
        <v>336</v>
      </c>
      <c r="B60" s="80"/>
      <c r="C60" s="80"/>
      <c r="D60" s="80"/>
      <c r="E60" s="80"/>
      <c r="F60" s="80"/>
      <c r="G60" s="80"/>
    </row>
    <row r="61" spans="1:7" x14ac:dyDescent="0.25">
      <c r="A61" s="84" t="s">
        <v>337</v>
      </c>
      <c r="B61" s="80"/>
      <c r="C61" s="80"/>
      <c r="D61" s="80"/>
      <c r="E61" s="80"/>
      <c r="F61" s="80"/>
      <c r="G61" s="80"/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1">SUM(C63:C67,C69:C70)</f>
        <v>0</v>
      </c>
      <c r="D62" s="80">
        <f t="shared" si="11"/>
        <v>0</v>
      </c>
      <c r="E62" s="80">
        <f t="shared" si="11"/>
        <v>0</v>
      </c>
      <c r="F62" s="80">
        <f t="shared" si="11"/>
        <v>0</v>
      </c>
      <c r="G62" s="80">
        <f t="shared" si="11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/>
    </row>
    <row r="64" spans="1:7" x14ac:dyDescent="0.25">
      <c r="A64" s="84" t="s">
        <v>340</v>
      </c>
      <c r="B64" s="80"/>
      <c r="C64" s="80"/>
      <c r="D64" s="80"/>
      <c r="E64" s="80"/>
      <c r="F64" s="80"/>
      <c r="G64" s="80"/>
    </row>
    <row r="65" spans="1:7" x14ac:dyDescent="0.25">
      <c r="A65" s="84" t="s">
        <v>341</v>
      </c>
      <c r="B65" s="80"/>
      <c r="C65" s="80"/>
      <c r="D65" s="80"/>
      <c r="E65" s="80"/>
      <c r="F65" s="80"/>
      <c r="G65" s="80"/>
    </row>
    <row r="66" spans="1:7" x14ac:dyDescent="0.25">
      <c r="A66" s="84" t="s">
        <v>342</v>
      </c>
      <c r="B66" s="80"/>
      <c r="C66" s="80"/>
      <c r="D66" s="80"/>
      <c r="E66" s="80"/>
      <c r="F66" s="80"/>
      <c r="G66" s="80"/>
    </row>
    <row r="67" spans="1:7" x14ac:dyDescent="0.25">
      <c r="A67" s="84" t="s">
        <v>343</v>
      </c>
      <c r="B67" s="80"/>
      <c r="C67" s="80"/>
      <c r="D67" s="80"/>
      <c r="E67" s="80"/>
      <c r="F67" s="80"/>
      <c r="G67" s="80"/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/>
    </row>
    <row r="69" spans="1:7" x14ac:dyDescent="0.25">
      <c r="A69" s="84" t="s">
        <v>345</v>
      </c>
      <c r="B69" s="80"/>
      <c r="C69" s="80"/>
      <c r="D69" s="80"/>
      <c r="E69" s="80"/>
      <c r="F69" s="80"/>
      <c r="G69" s="80"/>
    </row>
    <row r="70" spans="1:7" x14ac:dyDescent="0.25">
      <c r="A70" s="84" t="s">
        <v>346</v>
      </c>
      <c r="B70" s="80"/>
      <c r="C70" s="80"/>
      <c r="D70" s="80"/>
      <c r="E70" s="80"/>
      <c r="F70" s="80"/>
      <c r="G70" s="80"/>
    </row>
    <row r="71" spans="1:7" x14ac:dyDescent="0.25">
      <c r="A71" s="83" t="s">
        <v>347</v>
      </c>
      <c r="B71" s="80">
        <f>SUM(B72:B74)</f>
        <v>0</v>
      </c>
      <c r="C71" s="80">
        <f t="shared" ref="C71:G71" si="12">SUM(C72:C74)</f>
        <v>0</v>
      </c>
      <c r="D71" s="80">
        <f t="shared" si="12"/>
        <v>0</v>
      </c>
      <c r="E71" s="80">
        <f t="shared" si="12"/>
        <v>0</v>
      </c>
      <c r="F71" s="80">
        <f t="shared" si="12"/>
        <v>0</v>
      </c>
      <c r="G71" s="80">
        <f t="shared" si="12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/>
    </row>
    <row r="73" spans="1:7" x14ac:dyDescent="0.25">
      <c r="A73" s="84" t="s">
        <v>349</v>
      </c>
      <c r="B73" s="80"/>
      <c r="C73" s="80"/>
      <c r="D73" s="80"/>
      <c r="E73" s="80"/>
      <c r="F73" s="80"/>
      <c r="G73" s="80"/>
    </row>
    <row r="74" spans="1:7" x14ac:dyDescent="0.25">
      <c r="A74" s="84" t="s">
        <v>350</v>
      </c>
      <c r="B74" s="80"/>
      <c r="C74" s="80"/>
      <c r="D74" s="80"/>
      <c r="E74" s="80"/>
      <c r="F74" s="80"/>
      <c r="G74" s="80"/>
    </row>
    <row r="75" spans="1:7" x14ac:dyDescent="0.25">
      <c r="A75" s="83" t="s">
        <v>351</v>
      </c>
      <c r="B75" s="80">
        <f>SUM(B76:B82)</f>
        <v>0</v>
      </c>
      <c r="C75" s="80">
        <f t="shared" ref="C75:G75" si="13">SUM(C76:C82)</f>
        <v>0</v>
      </c>
      <c r="D75" s="80">
        <f t="shared" si="13"/>
        <v>0</v>
      </c>
      <c r="E75" s="80">
        <f t="shared" si="13"/>
        <v>0</v>
      </c>
      <c r="F75" s="80">
        <f t="shared" si="13"/>
        <v>0</v>
      </c>
      <c r="G75" s="80">
        <f t="shared" si="13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/>
    </row>
    <row r="77" spans="1:7" x14ac:dyDescent="0.25">
      <c r="A77" s="84" t="s">
        <v>353</v>
      </c>
      <c r="B77" s="80"/>
      <c r="C77" s="80"/>
      <c r="D77" s="80"/>
      <c r="E77" s="80"/>
      <c r="F77" s="80"/>
      <c r="G77" s="80"/>
    </row>
    <row r="78" spans="1:7" x14ac:dyDescent="0.25">
      <c r="A78" s="84" t="s">
        <v>354</v>
      </c>
      <c r="B78" s="80"/>
      <c r="C78" s="80"/>
      <c r="D78" s="80"/>
      <c r="E78" s="80"/>
      <c r="F78" s="80"/>
      <c r="G78" s="80"/>
    </row>
    <row r="79" spans="1:7" x14ac:dyDescent="0.25">
      <c r="A79" s="84" t="s">
        <v>355</v>
      </c>
      <c r="B79" s="80"/>
      <c r="C79" s="80"/>
      <c r="D79" s="80"/>
      <c r="E79" s="80"/>
      <c r="F79" s="80"/>
      <c r="G79" s="80"/>
    </row>
    <row r="80" spans="1:7" x14ac:dyDescent="0.25">
      <c r="A80" s="84" t="s">
        <v>356</v>
      </c>
      <c r="B80" s="80"/>
      <c r="C80" s="80"/>
      <c r="D80" s="80"/>
      <c r="E80" s="80"/>
      <c r="F80" s="80"/>
      <c r="G80" s="80"/>
    </row>
    <row r="81" spans="1:7" x14ac:dyDescent="0.25">
      <c r="A81" s="84" t="s">
        <v>357</v>
      </c>
      <c r="B81" s="80"/>
      <c r="C81" s="80"/>
      <c r="D81" s="80"/>
      <c r="E81" s="80"/>
      <c r="F81" s="80"/>
      <c r="G81" s="80"/>
    </row>
    <row r="82" spans="1:7" x14ac:dyDescent="0.25">
      <c r="A82" s="84" t="s">
        <v>358</v>
      </c>
      <c r="B82" s="80"/>
      <c r="C82" s="80"/>
      <c r="D82" s="80"/>
      <c r="E82" s="80"/>
      <c r="F82" s="80"/>
      <c r="G82" s="80"/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4">SUM(C85,C93,C103,C113,C123,C133,C137,C146,C150)</f>
        <v>0</v>
      </c>
      <c r="D84" s="79">
        <f t="shared" si="14"/>
        <v>0</v>
      </c>
      <c r="E84" s="79">
        <f t="shared" si="14"/>
        <v>0</v>
      </c>
      <c r="F84" s="79">
        <f t="shared" si="14"/>
        <v>0</v>
      </c>
      <c r="G84" s="79">
        <f t="shared" si="14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5">SUM(C86:C92)</f>
        <v>0</v>
      </c>
      <c r="D85" s="80">
        <f t="shared" si="15"/>
        <v>0</v>
      </c>
      <c r="E85" s="80">
        <f t="shared" si="15"/>
        <v>0</v>
      </c>
      <c r="F85" s="80">
        <f t="shared" si="15"/>
        <v>0</v>
      </c>
      <c r="G85" s="80">
        <f t="shared" si="15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/>
    </row>
    <row r="87" spans="1:7" x14ac:dyDescent="0.25">
      <c r="A87" s="84" t="s">
        <v>288</v>
      </c>
      <c r="B87" s="80"/>
      <c r="C87" s="80"/>
      <c r="D87" s="80"/>
      <c r="E87" s="80"/>
      <c r="F87" s="80"/>
      <c r="G87" s="80"/>
    </row>
    <row r="88" spans="1:7" x14ac:dyDescent="0.25">
      <c r="A88" s="84" t="s">
        <v>289</v>
      </c>
      <c r="B88" s="80"/>
      <c r="C88" s="80"/>
      <c r="D88" s="80"/>
      <c r="E88" s="80"/>
      <c r="F88" s="80"/>
      <c r="G88" s="80"/>
    </row>
    <row r="89" spans="1:7" x14ac:dyDescent="0.25">
      <c r="A89" s="84" t="s">
        <v>290</v>
      </c>
      <c r="B89" s="80"/>
      <c r="C89" s="80"/>
      <c r="D89" s="80"/>
      <c r="E89" s="80"/>
      <c r="F89" s="80"/>
      <c r="G89" s="80"/>
    </row>
    <row r="90" spans="1:7" x14ac:dyDescent="0.25">
      <c r="A90" s="84" t="s">
        <v>291</v>
      </c>
      <c r="B90" s="80"/>
      <c r="C90" s="80"/>
      <c r="D90" s="80"/>
      <c r="E90" s="80"/>
      <c r="F90" s="80"/>
      <c r="G90" s="80"/>
    </row>
    <row r="91" spans="1:7" x14ac:dyDescent="0.25">
      <c r="A91" s="84" t="s">
        <v>292</v>
      </c>
      <c r="B91" s="80"/>
      <c r="C91" s="80"/>
      <c r="D91" s="80"/>
      <c r="E91" s="80"/>
      <c r="F91" s="80"/>
      <c r="G91" s="80"/>
    </row>
    <row r="92" spans="1:7" x14ac:dyDescent="0.25">
      <c r="A92" s="84" t="s">
        <v>293</v>
      </c>
      <c r="B92" s="80"/>
      <c r="C92" s="80"/>
      <c r="D92" s="80"/>
      <c r="E92" s="80"/>
      <c r="F92" s="80"/>
      <c r="G92" s="80"/>
    </row>
    <row r="93" spans="1:7" x14ac:dyDescent="0.25">
      <c r="A93" s="83" t="s">
        <v>294</v>
      </c>
      <c r="B93" s="80">
        <f>SUM(B94:B102)</f>
        <v>0</v>
      </c>
      <c r="C93" s="80">
        <f t="shared" ref="C93:G93" si="16">SUM(C94:C102)</f>
        <v>0</v>
      </c>
      <c r="D93" s="80">
        <f t="shared" si="16"/>
        <v>0</v>
      </c>
      <c r="E93" s="80">
        <f t="shared" si="16"/>
        <v>0</v>
      </c>
      <c r="F93" s="80">
        <f t="shared" si="16"/>
        <v>0</v>
      </c>
      <c r="G93" s="80">
        <f t="shared" si="16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/>
    </row>
    <row r="95" spans="1:7" x14ac:dyDescent="0.25">
      <c r="A95" s="84" t="s">
        <v>296</v>
      </c>
      <c r="B95" s="80"/>
      <c r="C95" s="80"/>
      <c r="D95" s="80"/>
      <c r="E95" s="80"/>
      <c r="F95" s="80"/>
      <c r="G95" s="80"/>
    </row>
    <row r="96" spans="1:7" x14ac:dyDescent="0.25">
      <c r="A96" s="84" t="s">
        <v>297</v>
      </c>
      <c r="B96" s="80"/>
      <c r="C96" s="80"/>
      <c r="D96" s="80"/>
      <c r="E96" s="80"/>
      <c r="F96" s="80"/>
      <c r="G96" s="80"/>
    </row>
    <row r="97" spans="1:7" x14ac:dyDescent="0.25">
      <c r="A97" s="84" t="s">
        <v>298</v>
      </c>
      <c r="B97" s="80"/>
      <c r="C97" s="80"/>
      <c r="D97" s="80"/>
      <c r="E97" s="80"/>
      <c r="F97" s="80"/>
      <c r="G97" s="80"/>
    </row>
    <row r="98" spans="1:7" x14ac:dyDescent="0.25">
      <c r="A98" s="42" t="s">
        <v>299</v>
      </c>
      <c r="B98" s="80"/>
      <c r="C98" s="80"/>
      <c r="D98" s="80"/>
      <c r="E98" s="80"/>
      <c r="F98" s="80"/>
      <c r="G98" s="80"/>
    </row>
    <row r="99" spans="1:7" x14ac:dyDescent="0.25">
      <c r="A99" s="84" t="s">
        <v>300</v>
      </c>
      <c r="B99" s="80"/>
      <c r="C99" s="80"/>
      <c r="D99" s="80"/>
      <c r="E99" s="80"/>
      <c r="F99" s="80"/>
      <c r="G99" s="80"/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/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/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/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7">SUM(D104:D112)</f>
        <v>0</v>
      </c>
      <c r="E103" s="80">
        <f t="shared" si="17"/>
        <v>0</v>
      </c>
      <c r="F103" s="80">
        <f t="shared" si="17"/>
        <v>0</v>
      </c>
      <c r="G103" s="80">
        <f t="shared" si="17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/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/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/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/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/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/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/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/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/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8">SUM(C114:C122)</f>
        <v>0</v>
      </c>
      <c r="D113" s="80">
        <f t="shared" si="18"/>
        <v>0</v>
      </c>
      <c r="E113" s="80">
        <f t="shared" si="18"/>
        <v>0</v>
      </c>
      <c r="F113" s="80">
        <f t="shared" si="18"/>
        <v>0</v>
      </c>
      <c r="G113" s="80">
        <f t="shared" si="18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/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/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/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/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/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/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/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/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/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9">SUM(C124:C132)</f>
        <v>0</v>
      </c>
      <c r="D123" s="80">
        <f t="shared" si="19"/>
        <v>0</v>
      </c>
      <c r="E123" s="80">
        <f t="shared" si="19"/>
        <v>0</v>
      </c>
      <c r="F123" s="80">
        <f t="shared" si="19"/>
        <v>0</v>
      </c>
      <c r="G123" s="80">
        <f t="shared" si="19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20">SUM(C134:C136)</f>
        <v>0</v>
      </c>
      <c r="D133" s="80">
        <f t="shared" si="20"/>
        <v>0</v>
      </c>
      <c r="E133" s="80">
        <f t="shared" si="20"/>
        <v>0</v>
      </c>
      <c r="F133" s="80">
        <f t="shared" si="20"/>
        <v>0</v>
      </c>
      <c r="G133" s="80">
        <f t="shared" si="20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21">SUM(C138:C142,C144:C145)</f>
        <v>0</v>
      </c>
      <c r="D137" s="80">
        <f t="shared" si="21"/>
        <v>0</v>
      </c>
      <c r="E137" s="80">
        <f t="shared" si="21"/>
        <v>0</v>
      </c>
      <c r="F137" s="80">
        <f t="shared" si="21"/>
        <v>0</v>
      </c>
      <c r="G137" s="80">
        <f t="shared" si="21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22">SUM(C147:C149)</f>
        <v>0</v>
      </c>
      <c r="D146" s="80">
        <f t="shared" si="22"/>
        <v>0</v>
      </c>
      <c r="E146" s="80">
        <f t="shared" si="22"/>
        <v>0</v>
      </c>
      <c r="F146" s="80">
        <f t="shared" si="22"/>
        <v>0</v>
      </c>
      <c r="G146" s="80">
        <f t="shared" si="22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23">SUM(C151:C157)</f>
        <v>0</v>
      </c>
      <c r="D150" s="80">
        <f t="shared" si="23"/>
        <v>0</v>
      </c>
      <c r="E150" s="80">
        <f t="shared" si="23"/>
        <v>0</v>
      </c>
      <c r="F150" s="80">
        <f t="shared" si="23"/>
        <v>0</v>
      </c>
      <c r="G150" s="80">
        <f t="shared" si="23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2135000</v>
      </c>
      <c r="C159" s="79">
        <f t="shared" ref="C159:G159" si="24">C9+C84</f>
        <v>0</v>
      </c>
      <c r="D159" s="79">
        <f t="shared" si="24"/>
        <v>2135000</v>
      </c>
      <c r="E159" s="79">
        <f t="shared" si="24"/>
        <v>293141</v>
      </c>
      <c r="F159" s="79">
        <f t="shared" si="24"/>
        <v>293141</v>
      </c>
      <c r="G159" s="79">
        <f t="shared" si="24"/>
        <v>1841859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2135000</v>
      </c>
      <c r="Q2" s="18">
        <f>'Formato 6 a)'!C9</f>
        <v>0</v>
      </c>
      <c r="R2" s="18">
        <f>'Formato 6 a)'!D9</f>
        <v>2135000</v>
      </c>
      <c r="S2" s="18">
        <f>'Formato 6 a)'!E9</f>
        <v>293141</v>
      </c>
      <c r="T2" s="18">
        <f>'Formato 6 a)'!F9</f>
        <v>293141</v>
      </c>
      <c r="U2" s="18">
        <f>'Formato 6 a)'!G9</f>
        <v>1841859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935500</v>
      </c>
      <c r="Q3" s="18">
        <f>'Formato 6 a)'!C10</f>
        <v>0</v>
      </c>
      <c r="R3" s="18">
        <f>'Formato 6 a)'!D10</f>
        <v>935500</v>
      </c>
      <c r="S3" s="18">
        <f>'Formato 6 a)'!E10</f>
        <v>110327</v>
      </c>
      <c r="T3" s="18">
        <f>'Formato 6 a)'!F10</f>
        <v>110327</v>
      </c>
      <c r="U3" s="18">
        <f>'Formato 6 a)'!G10</f>
        <v>825173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352643</v>
      </c>
      <c r="Q4" s="18">
        <f>'Formato 6 a)'!C11</f>
        <v>0</v>
      </c>
      <c r="R4" s="18">
        <f>'Formato 6 a)'!D11</f>
        <v>352643</v>
      </c>
      <c r="S4" s="18">
        <f>'Formato 6 a)'!E11</f>
        <v>73131</v>
      </c>
      <c r="T4" s="18">
        <f>'Formato 6 a)'!F11</f>
        <v>73131</v>
      </c>
      <c r="U4" s="18">
        <f>'Formato 6 a)'!G11</f>
        <v>279512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249047</v>
      </c>
      <c r="Q6" s="18">
        <f>'Formato 6 a)'!C13</f>
        <v>0</v>
      </c>
      <c r="R6" s="18">
        <f>'Formato 6 a)'!D13</f>
        <v>249047</v>
      </c>
      <c r="S6" s="18">
        <f>'Formato 6 a)'!E13</f>
        <v>0</v>
      </c>
      <c r="T6" s="18">
        <f>'Formato 6 a)'!F13</f>
        <v>0</v>
      </c>
      <c r="U6" s="18">
        <f>'Formato 6 a)'!G13</f>
        <v>249047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91978</v>
      </c>
      <c r="Q7" s="18">
        <f>'Formato 6 a)'!C14</f>
        <v>0</v>
      </c>
      <c r="R7" s="18">
        <f>'Formato 6 a)'!D14</f>
        <v>91978</v>
      </c>
      <c r="S7" s="18">
        <f>'Formato 6 a)'!E14</f>
        <v>15200</v>
      </c>
      <c r="T7" s="18">
        <f>'Formato 6 a)'!F14</f>
        <v>15200</v>
      </c>
      <c r="U7" s="18">
        <f>'Formato 6 a)'!G14</f>
        <v>76778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241832</v>
      </c>
      <c r="Q8" s="18">
        <f>'Formato 6 a)'!C15</f>
        <v>0</v>
      </c>
      <c r="R8" s="18">
        <f>'Formato 6 a)'!D15</f>
        <v>241832</v>
      </c>
      <c r="S8" s="18">
        <f>'Formato 6 a)'!E15</f>
        <v>21996</v>
      </c>
      <c r="T8" s="18">
        <f>'Formato 6 a)'!F15</f>
        <v>21996</v>
      </c>
      <c r="U8" s="18">
        <f>'Formato 6 a)'!G15</f>
        <v>219836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143000</v>
      </c>
      <c r="Q11" s="18">
        <f>'Formato 6 a)'!C18</f>
        <v>0</v>
      </c>
      <c r="R11" s="18">
        <f>'Formato 6 a)'!D18</f>
        <v>143000</v>
      </c>
      <c r="S11" s="18">
        <f>'Formato 6 a)'!E18</f>
        <v>12014</v>
      </c>
      <c r="T11" s="18">
        <f>'Formato 6 a)'!F18</f>
        <v>12014</v>
      </c>
      <c r="U11" s="18">
        <f>'Formato 6 a)'!G18</f>
        <v>130986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32000</v>
      </c>
      <c r="Q12" s="18">
        <f>'Formato 6 a)'!C19</f>
        <v>0</v>
      </c>
      <c r="R12" s="18">
        <f>'Formato 6 a)'!D19</f>
        <v>32000</v>
      </c>
      <c r="S12" s="18">
        <f>'Formato 6 a)'!E19</f>
        <v>7014</v>
      </c>
      <c r="T12" s="18">
        <f>'Formato 6 a)'!F19</f>
        <v>7014</v>
      </c>
      <c r="U12" s="18">
        <f>'Formato 6 a)'!G19</f>
        <v>24986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2000</v>
      </c>
      <c r="Q15" s="18">
        <f>'Formato 6 a)'!C22</f>
        <v>0</v>
      </c>
      <c r="R15" s="18">
        <f>'Formato 6 a)'!D22</f>
        <v>2000</v>
      </c>
      <c r="S15" s="18">
        <f>'Formato 6 a)'!E22</f>
        <v>0</v>
      </c>
      <c r="T15" s="18">
        <f>'Formato 6 a)'!F22</f>
        <v>0</v>
      </c>
      <c r="U15" s="18">
        <f>'Formato 6 a)'!G22</f>
        <v>2000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1000</v>
      </c>
      <c r="Q16" s="18">
        <f>'Formato 6 a)'!C23</f>
        <v>0</v>
      </c>
      <c r="R16" s="18">
        <f>'Formato 6 a)'!D23</f>
        <v>1000</v>
      </c>
      <c r="S16" s="18">
        <f>'Formato 6 a)'!E23</f>
        <v>0</v>
      </c>
      <c r="T16" s="18">
        <f>'Formato 6 a)'!F23</f>
        <v>0</v>
      </c>
      <c r="U16" s="18">
        <f>'Formato 6 a)'!G23</f>
        <v>1000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90000</v>
      </c>
      <c r="Q17" s="18">
        <f>'Formato 6 a)'!C24</f>
        <v>0</v>
      </c>
      <c r="R17" s="18">
        <f>'Formato 6 a)'!D24</f>
        <v>90000</v>
      </c>
      <c r="S17" s="18">
        <f>'Formato 6 a)'!E24</f>
        <v>5000</v>
      </c>
      <c r="T17" s="18">
        <f>'Formato 6 a)'!F24</f>
        <v>5000</v>
      </c>
      <c r="U17" s="18">
        <f>'Formato 6 a)'!G24</f>
        <v>85000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1000</v>
      </c>
      <c r="Q18" s="18">
        <f>'Formato 6 a)'!C25</f>
        <v>0</v>
      </c>
      <c r="R18" s="18">
        <f>'Formato 6 a)'!D25</f>
        <v>1000</v>
      </c>
      <c r="S18" s="18">
        <f>'Formato 6 a)'!E25</f>
        <v>0</v>
      </c>
      <c r="T18" s="18">
        <f>'Formato 6 a)'!F25</f>
        <v>0</v>
      </c>
      <c r="U18" s="18">
        <f>'Formato 6 a)'!G25</f>
        <v>1000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17000</v>
      </c>
      <c r="Q20" s="18">
        <f>'Formato 6 a)'!C27</f>
        <v>0</v>
      </c>
      <c r="R20" s="18">
        <f>'Formato 6 a)'!D27</f>
        <v>17000</v>
      </c>
      <c r="S20" s="18">
        <f>'Formato 6 a)'!E27</f>
        <v>0</v>
      </c>
      <c r="T20" s="18">
        <f>'Formato 6 a)'!F27</f>
        <v>0</v>
      </c>
      <c r="U20" s="18">
        <f>'Formato 6 a)'!G27</f>
        <v>17000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1041500</v>
      </c>
      <c r="Q21" s="18">
        <f>'Formato 6 a)'!C28</f>
        <v>0</v>
      </c>
      <c r="R21" s="18">
        <f>'Formato 6 a)'!D28</f>
        <v>1041500</v>
      </c>
      <c r="S21" s="18">
        <f>'Formato 6 a)'!E28</f>
        <v>170800</v>
      </c>
      <c r="T21" s="18">
        <f>'Formato 6 a)'!F28</f>
        <v>170800</v>
      </c>
      <c r="U21" s="18">
        <f>'Formato 6 a)'!G28</f>
        <v>870700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35000</v>
      </c>
      <c r="Q22" s="18">
        <f>'Formato 6 a)'!C29</f>
        <v>0</v>
      </c>
      <c r="R22" s="18">
        <f>'Formato 6 a)'!D29</f>
        <v>35000</v>
      </c>
      <c r="S22" s="18">
        <f>'Formato 6 a)'!E29</f>
        <v>4080</v>
      </c>
      <c r="T22" s="18">
        <f>'Formato 6 a)'!F29</f>
        <v>4080</v>
      </c>
      <c r="U22" s="18">
        <f>'Formato 6 a)'!G29</f>
        <v>30920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557500</v>
      </c>
      <c r="Q24" s="18">
        <f>'Formato 6 a)'!C31</f>
        <v>0</v>
      </c>
      <c r="R24" s="18">
        <f>'Formato 6 a)'!D31</f>
        <v>557500</v>
      </c>
      <c r="S24" s="18">
        <f>'Formato 6 a)'!E31</f>
        <v>69007</v>
      </c>
      <c r="T24" s="18">
        <f>'Formato 6 a)'!F31</f>
        <v>69007</v>
      </c>
      <c r="U24" s="18">
        <f>'Formato 6 a)'!G31</f>
        <v>488493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223000</v>
      </c>
      <c r="Q25" s="18">
        <f>'Formato 6 a)'!C32</f>
        <v>0</v>
      </c>
      <c r="R25" s="18">
        <f>'Formato 6 a)'!D32</f>
        <v>223000</v>
      </c>
      <c r="S25" s="18">
        <f>'Formato 6 a)'!E32</f>
        <v>50654</v>
      </c>
      <c r="T25" s="18">
        <f>'Formato 6 a)'!F32</f>
        <v>50654</v>
      </c>
      <c r="U25" s="18">
        <f>'Formato 6 a)'!G32</f>
        <v>172346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100000</v>
      </c>
      <c r="Q26" s="18">
        <f>'Formato 6 a)'!C33</f>
        <v>0</v>
      </c>
      <c r="R26" s="18">
        <f>'Formato 6 a)'!D33</f>
        <v>100000</v>
      </c>
      <c r="S26" s="18">
        <f>'Formato 6 a)'!E33</f>
        <v>2050</v>
      </c>
      <c r="T26" s="18">
        <f>'Formato 6 a)'!F33</f>
        <v>2050</v>
      </c>
      <c r="U26" s="18">
        <f>'Formato 6 a)'!G33</f>
        <v>97950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184</v>
      </c>
      <c r="T28" s="18">
        <f>'Formato 6 a)'!F35</f>
        <v>184</v>
      </c>
      <c r="U28" s="18">
        <f>'Formato 6 a)'!G35</f>
        <v>9816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11000</v>
      </c>
      <c r="Q29" s="18">
        <f>'Formato 6 a)'!C36</f>
        <v>0</v>
      </c>
      <c r="R29" s="18">
        <f>'Formato 6 a)'!D36</f>
        <v>11000</v>
      </c>
      <c r="S29" s="18">
        <f>'Formato 6 a)'!E36</f>
        <v>842</v>
      </c>
      <c r="T29" s="18">
        <f>'Formato 6 a)'!F36</f>
        <v>842</v>
      </c>
      <c r="U29" s="18">
        <f>'Formato 6 a)'!G36</f>
        <v>10158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105000</v>
      </c>
      <c r="Q30" s="18">
        <f>'Formato 6 a)'!C37</f>
        <v>0</v>
      </c>
      <c r="R30" s="18">
        <f>'Formato 6 a)'!D37</f>
        <v>105000</v>
      </c>
      <c r="S30" s="18">
        <f>'Formato 6 a)'!E37</f>
        <v>43983</v>
      </c>
      <c r="T30" s="18">
        <f>'Formato 6 a)'!F37</f>
        <v>43983</v>
      </c>
      <c r="U30" s="18">
        <f>'Formato 6 a)'!G37</f>
        <v>61017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15000</v>
      </c>
      <c r="Q41" s="18">
        <f>'Formato 6 a)'!C48</f>
        <v>0</v>
      </c>
      <c r="R41" s="18">
        <f>'Formato 6 a)'!D48</f>
        <v>15000</v>
      </c>
      <c r="S41" s="18">
        <f>'Formato 6 a)'!E48</f>
        <v>0</v>
      </c>
      <c r="T41" s="18">
        <f>'Formato 6 a)'!F48</f>
        <v>0</v>
      </c>
      <c r="U41" s="18">
        <f>'Formato 6 a)'!G48</f>
        <v>15000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15000</v>
      </c>
      <c r="Q42" s="18">
        <f>'Formato 6 a)'!C49</f>
        <v>0</v>
      </c>
      <c r="R42" s="18">
        <f>'Formato 6 a)'!D49</f>
        <v>15000</v>
      </c>
      <c r="S42" s="18">
        <f>'Formato 6 a)'!E49</f>
        <v>0</v>
      </c>
      <c r="T42" s="18">
        <f>'Formato 6 a)'!F49</f>
        <v>0</v>
      </c>
      <c r="U42" s="18">
        <f>'Formato 6 a)'!G49</f>
        <v>15000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2135000</v>
      </c>
      <c r="Q150">
        <f>'Formato 6 a)'!C159</f>
        <v>0</v>
      </c>
      <c r="R150">
        <f>'Formato 6 a)'!D159</f>
        <v>2135000</v>
      </c>
      <c r="S150">
        <f>'Formato 6 a)'!E159</f>
        <v>293141</v>
      </c>
      <c r="T150">
        <f>'Formato 6 a)'!F159</f>
        <v>293141</v>
      </c>
      <c r="U150">
        <f>'Formato 6 a)'!G159</f>
        <v>1841859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C21" sqref="C2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2135000</v>
      </c>
      <c r="C9" s="59">
        <f>SUM(C10:GASTO_NE_FIN_02)</f>
        <v>0</v>
      </c>
      <c r="D9" s="59">
        <f>SUM(D10:GASTO_NE_FIN_03)</f>
        <v>2135000</v>
      </c>
      <c r="E9" s="59">
        <f>SUM(E10:GASTO_NE_FIN_04)</f>
        <v>293141</v>
      </c>
      <c r="F9" s="59">
        <f>SUM(F10:GASTO_NE_FIN_05)</f>
        <v>293141</v>
      </c>
      <c r="G9" s="59">
        <f>SUM(G10:GASTO_NE_FIN_06)</f>
        <v>1841859</v>
      </c>
    </row>
    <row r="10" spans="1:7" s="24" customFormat="1" x14ac:dyDescent="0.25">
      <c r="A10" s="144" t="s">
        <v>3305</v>
      </c>
      <c r="B10" s="60">
        <v>2135000</v>
      </c>
      <c r="C10" s="60">
        <v>0</v>
      </c>
      <c r="D10" s="60">
        <v>2135000</v>
      </c>
      <c r="E10" s="60">
        <v>293141</v>
      </c>
      <c r="F10" s="60">
        <v>293141</v>
      </c>
      <c r="G10" s="77">
        <f>D10-E10</f>
        <v>1841859</v>
      </c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/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/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/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/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/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/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/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/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2135000</v>
      </c>
      <c r="C29" s="61">
        <f>GASTO_NE_T2+GASTO_E_T2</f>
        <v>0</v>
      </c>
      <c r="D29" s="61">
        <f>GASTO_NE_T3+GASTO_E_T3</f>
        <v>2135000</v>
      </c>
      <c r="E29" s="61">
        <f>GASTO_NE_T4+GASTO_E_T4</f>
        <v>293141</v>
      </c>
      <c r="F29" s="61">
        <f>GASTO_NE_T5+GASTO_E_T5</f>
        <v>293141</v>
      </c>
      <c r="G29" s="61">
        <f>GASTO_NE_T6+GASTO_E_T6</f>
        <v>1841859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2135000</v>
      </c>
      <c r="Q2" s="18">
        <f>GASTO_NE_T2</f>
        <v>0</v>
      </c>
      <c r="R2" s="18">
        <f>GASTO_NE_T3</f>
        <v>2135000</v>
      </c>
      <c r="S2" s="18">
        <f>GASTO_NE_T4</f>
        <v>293141</v>
      </c>
      <c r="T2" s="18">
        <f>GASTO_NE_T5</f>
        <v>293141</v>
      </c>
      <c r="U2" s="18">
        <f>GASTO_NE_T6</f>
        <v>1841859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2135000</v>
      </c>
      <c r="Q4" s="18">
        <f>TOTAL_E_T2</f>
        <v>0</v>
      </c>
      <c r="R4" s="18">
        <f>TOTAL_E_T3</f>
        <v>2135000</v>
      </c>
      <c r="S4" s="18">
        <f>TOTAL_E_T4</f>
        <v>293141</v>
      </c>
      <c r="T4" s="18">
        <f>TOTAL_E_T5</f>
        <v>293141</v>
      </c>
      <c r="U4" s="18">
        <f>TOTAL_E_T6</f>
        <v>1841859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B72" sqref="B72:G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2135000</v>
      </c>
      <c r="C9" s="70">
        <f t="shared" ref="C9:G9" si="0">SUM(C10,C19,C27,C37)</f>
        <v>0</v>
      </c>
      <c r="D9" s="70">
        <f t="shared" si="0"/>
        <v>2135000</v>
      </c>
      <c r="E9" s="70">
        <f t="shared" si="0"/>
        <v>293141</v>
      </c>
      <c r="F9" s="70">
        <f t="shared" si="0"/>
        <v>293141</v>
      </c>
      <c r="G9" s="70">
        <f t="shared" si="0"/>
        <v>1841859</v>
      </c>
    </row>
    <row r="10" spans="1:7" ht="14.25" x14ac:dyDescent="0.45">
      <c r="A10" s="53" t="s">
        <v>364</v>
      </c>
      <c r="B10" s="71">
        <f>SUM(B11:B18)</f>
        <v>2135000</v>
      </c>
      <c r="C10" s="71">
        <f t="shared" ref="C10:F10" si="1">SUM(C11:C18)</f>
        <v>0</v>
      </c>
      <c r="D10" s="71">
        <f t="shared" si="1"/>
        <v>2135000</v>
      </c>
      <c r="E10" s="71">
        <f t="shared" si="1"/>
        <v>293141</v>
      </c>
      <c r="F10" s="71">
        <f t="shared" si="1"/>
        <v>293141</v>
      </c>
      <c r="G10" s="71">
        <f>SUM(G11:G18)</f>
        <v>1841859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>
        <v>2135000</v>
      </c>
      <c r="C18" s="72">
        <v>0</v>
      </c>
      <c r="D18" s="72">
        <v>2135000</v>
      </c>
      <c r="E18" s="72">
        <v>293141</v>
      </c>
      <c r="F18" s="72">
        <v>293141</v>
      </c>
      <c r="G18" s="72">
        <f t="shared" si="2"/>
        <v>1841859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/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/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/>
    </row>
    <row r="23" spans="1:7" x14ac:dyDescent="0.25">
      <c r="A23" s="63" t="s">
        <v>377</v>
      </c>
      <c r="B23" s="71"/>
      <c r="C23" s="71"/>
      <c r="D23" s="71"/>
      <c r="E23" s="71"/>
      <c r="F23" s="71"/>
      <c r="G23" s="72"/>
    </row>
    <row r="24" spans="1:7" x14ac:dyDescent="0.25">
      <c r="A24" s="63" t="s">
        <v>378</v>
      </c>
      <c r="B24" s="71"/>
      <c r="C24" s="71"/>
      <c r="D24" s="71"/>
      <c r="E24" s="71"/>
      <c r="F24" s="71"/>
      <c r="G24" s="72"/>
    </row>
    <row r="25" spans="1:7" x14ac:dyDescent="0.25">
      <c r="A25" s="63" t="s">
        <v>379</v>
      </c>
      <c r="B25" s="71"/>
      <c r="C25" s="71"/>
      <c r="D25" s="71"/>
      <c r="E25" s="71"/>
      <c r="F25" s="71"/>
      <c r="G25" s="72"/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/>
    </row>
    <row r="27" spans="1:7" x14ac:dyDescent="0.25">
      <c r="A27" s="53" t="s">
        <v>381</v>
      </c>
      <c r="B27" s="71">
        <f>SUM(B28:B36)</f>
        <v>0</v>
      </c>
      <c r="C27" s="71">
        <f t="shared" ref="C27:F27" si="4">SUM(C28:C36)</f>
        <v>0</v>
      </c>
      <c r="D27" s="71">
        <f t="shared" si="4"/>
        <v>0</v>
      </c>
      <c r="E27" s="71">
        <f t="shared" si="4"/>
        <v>0</v>
      </c>
      <c r="F27" s="71">
        <f t="shared" si="4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/>
    </row>
    <row r="29" spans="1:7" x14ac:dyDescent="0.25">
      <c r="A29" s="63" t="s">
        <v>383</v>
      </c>
      <c r="B29" s="71"/>
      <c r="C29" s="71"/>
      <c r="D29" s="71"/>
      <c r="E29" s="71"/>
      <c r="F29" s="71"/>
      <c r="G29" s="72"/>
    </row>
    <row r="30" spans="1:7" x14ac:dyDescent="0.25">
      <c r="A30" s="63" t="s">
        <v>384</v>
      </c>
      <c r="B30" s="71"/>
      <c r="C30" s="71"/>
      <c r="D30" s="71"/>
      <c r="E30" s="71"/>
      <c r="F30" s="71"/>
      <c r="G30" s="72"/>
    </row>
    <row r="31" spans="1:7" x14ac:dyDescent="0.25">
      <c r="A31" s="63" t="s">
        <v>385</v>
      </c>
      <c r="B31" s="71"/>
      <c r="C31" s="71"/>
      <c r="D31" s="71"/>
      <c r="E31" s="71"/>
      <c r="F31" s="71"/>
      <c r="G31" s="72"/>
    </row>
    <row r="32" spans="1:7" x14ac:dyDescent="0.25">
      <c r="A32" s="63" t="s">
        <v>386</v>
      </c>
      <c r="B32" s="71"/>
      <c r="C32" s="71"/>
      <c r="D32" s="71"/>
      <c r="E32" s="71"/>
      <c r="F32" s="71"/>
      <c r="G32" s="72"/>
    </row>
    <row r="33" spans="1:7" x14ac:dyDescent="0.25">
      <c r="A33" s="63" t="s">
        <v>387</v>
      </c>
      <c r="B33" s="71"/>
      <c r="C33" s="71"/>
      <c r="D33" s="71"/>
      <c r="E33" s="71"/>
      <c r="F33" s="71"/>
      <c r="G33" s="72"/>
    </row>
    <row r="34" spans="1:7" x14ac:dyDescent="0.25">
      <c r="A34" s="63" t="s">
        <v>388</v>
      </c>
      <c r="B34" s="71"/>
      <c r="C34" s="71"/>
      <c r="D34" s="71"/>
      <c r="E34" s="71"/>
      <c r="F34" s="71"/>
      <c r="G34" s="72"/>
    </row>
    <row r="35" spans="1:7" x14ac:dyDescent="0.25">
      <c r="A35" s="63" t="s">
        <v>389</v>
      </c>
      <c r="B35" s="71"/>
      <c r="C35" s="71"/>
      <c r="D35" s="71"/>
      <c r="E35" s="71"/>
      <c r="F35" s="71"/>
      <c r="G35" s="72"/>
    </row>
    <row r="36" spans="1:7" x14ac:dyDescent="0.25">
      <c r="A36" s="63" t="s">
        <v>390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5">SUM(C38:C41)</f>
        <v>0</v>
      </c>
      <c r="D37" s="71">
        <f t="shared" si="5"/>
        <v>0</v>
      </c>
      <c r="E37" s="71">
        <f t="shared" si="5"/>
        <v>0</v>
      </c>
      <c r="F37" s="71">
        <f t="shared" si="5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/>
    </row>
    <row r="40" spans="1:7" x14ac:dyDescent="0.25">
      <c r="A40" s="69" t="s">
        <v>393</v>
      </c>
      <c r="B40" s="72"/>
      <c r="C40" s="72"/>
      <c r="D40" s="72"/>
      <c r="E40" s="72"/>
      <c r="F40" s="72"/>
      <c r="G40" s="72"/>
    </row>
    <row r="41" spans="1:7" x14ac:dyDescent="0.25">
      <c r="A41" s="69" t="s">
        <v>394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6">SUM(C44,C53,C61,C71)</f>
        <v>0</v>
      </c>
      <c r="D43" s="73">
        <f t="shared" si="6"/>
        <v>0</v>
      </c>
      <c r="E43" s="73">
        <f t="shared" si="6"/>
        <v>0</v>
      </c>
      <c r="F43" s="73">
        <f t="shared" si="6"/>
        <v>0</v>
      </c>
      <c r="G43" s="73">
        <f t="shared" si="6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7">SUM(C45:C52)</f>
        <v>0</v>
      </c>
      <c r="D44" s="72">
        <f t="shared" si="7"/>
        <v>0</v>
      </c>
      <c r="E44" s="72">
        <f t="shared" si="7"/>
        <v>0</v>
      </c>
      <c r="F44" s="72">
        <f t="shared" si="7"/>
        <v>0</v>
      </c>
      <c r="G44" s="72">
        <f t="shared" si="7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/>
    </row>
    <row r="46" spans="1:7" x14ac:dyDescent="0.25">
      <c r="A46" s="69" t="s">
        <v>366</v>
      </c>
      <c r="B46" s="72"/>
      <c r="C46" s="72"/>
      <c r="D46" s="72"/>
      <c r="E46" s="72"/>
      <c r="F46" s="72"/>
      <c r="G46" s="72"/>
    </row>
    <row r="47" spans="1:7" x14ac:dyDescent="0.25">
      <c r="A47" s="69" t="s">
        <v>367</v>
      </c>
      <c r="B47" s="72"/>
      <c r="C47" s="72"/>
      <c r="D47" s="72"/>
      <c r="E47" s="72"/>
      <c r="F47" s="72"/>
      <c r="G47" s="72"/>
    </row>
    <row r="48" spans="1:7" x14ac:dyDescent="0.25">
      <c r="A48" s="69" t="s">
        <v>368</v>
      </c>
      <c r="B48" s="72"/>
      <c r="C48" s="72"/>
      <c r="D48" s="72"/>
      <c r="E48" s="72"/>
      <c r="F48" s="72"/>
      <c r="G48" s="72"/>
    </row>
    <row r="49" spans="1:7" x14ac:dyDescent="0.25">
      <c r="A49" s="69" t="s">
        <v>369</v>
      </c>
      <c r="B49" s="72"/>
      <c r="C49" s="72"/>
      <c r="D49" s="72"/>
      <c r="E49" s="72"/>
      <c r="F49" s="72"/>
      <c r="G49" s="72"/>
    </row>
    <row r="50" spans="1:7" x14ac:dyDescent="0.25">
      <c r="A50" s="69" t="s">
        <v>370</v>
      </c>
      <c r="B50" s="72"/>
      <c r="C50" s="72"/>
      <c r="D50" s="72"/>
      <c r="E50" s="72"/>
      <c r="F50" s="72"/>
      <c r="G50" s="72"/>
    </row>
    <row r="51" spans="1:7" x14ac:dyDescent="0.25">
      <c r="A51" s="69" t="s">
        <v>371</v>
      </c>
      <c r="B51" s="72"/>
      <c r="C51" s="72"/>
      <c r="D51" s="72"/>
      <c r="E51" s="72"/>
      <c r="F51" s="72"/>
      <c r="G51" s="72"/>
    </row>
    <row r="52" spans="1:7" x14ac:dyDescent="0.25">
      <c r="A52" s="69" t="s">
        <v>372</v>
      </c>
      <c r="B52" s="72"/>
      <c r="C52" s="72"/>
      <c r="D52" s="72"/>
      <c r="E52" s="72"/>
      <c r="F52" s="72"/>
      <c r="G52" s="72"/>
    </row>
    <row r="53" spans="1:7" x14ac:dyDescent="0.25">
      <c r="A53" s="53" t="s">
        <v>373</v>
      </c>
      <c r="B53" s="71">
        <f>SUM(B54:B60)</f>
        <v>0</v>
      </c>
      <c r="C53" s="71">
        <f t="shared" ref="C53:G53" si="8">SUM(C54:C60)</f>
        <v>0</v>
      </c>
      <c r="D53" s="71">
        <f t="shared" si="8"/>
        <v>0</v>
      </c>
      <c r="E53" s="71">
        <f t="shared" si="8"/>
        <v>0</v>
      </c>
      <c r="F53" s="71">
        <f t="shared" si="8"/>
        <v>0</v>
      </c>
      <c r="G53" s="71">
        <f t="shared" si="8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/>
    </row>
    <row r="55" spans="1:7" x14ac:dyDescent="0.25">
      <c r="A55" s="69" t="s">
        <v>375</v>
      </c>
      <c r="B55" s="71"/>
      <c r="C55" s="71"/>
      <c r="D55" s="71"/>
      <c r="E55" s="71"/>
      <c r="F55" s="71"/>
      <c r="G55" s="72"/>
    </row>
    <row r="56" spans="1:7" x14ac:dyDescent="0.25">
      <c r="A56" s="69" t="s">
        <v>376</v>
      </c>
      <c r="B56" s="71"/>
      <c r="C56" s="71"/>
      <c r="D56" s="71"/>
      <c r="E56" s="71"/>
      <c r="F56" s="71"/>
      <c r="G56" s="72"/>
    </row>
    <row r="57" spans="1:7" x14ac:dyDescent="0.25">
      <c r="A57" s="48" t="s">
        <v>377</v>
      </c>
      <c r="B57" s="71"/>
      <c r="C57" s="71"/>
      <c r="D57" s="71"/>
      <c r="E57" s="71"/>
      <c r="F57" s="71"/>
      <c r="G57" s="72"/>
    </row>
    <row r="58" spans="1:7" x14ac:dyDescent="0.25">
      <c r="A58" s="69" t="s">
        <v>378</v>
      </c>
      <c r="B58" s="71"/>
      <c r="C58" s="71"/>
      <c r="D58" s="71"/>
      <c r="E58" s="71"/>
      <c r="F58" s="71"/>
      <c r="G58" s="72"/>
    </row>
    <row r="59" spans="1:7" x14ac:dyDescent="0.25">
      <c r="A59" s="69" t="s">
        <v>379</v>
      </c>
      <c r="B59" s="71"/>
      <c r="C59" s="71"/>
      <c r="D59" s="71"/>
      <c r="E59" s="71"/>
      <c r="F59" s="71"/>
      <c r="G59" s="72"/>
    </row>
    <row r="60" spans="1:7" x14ac:dyDescent="0.25">
      <c r="A60" s="69" t="s">
        <v>380</v>
      </c>
      <c r="B60" s="71"/>
      <c r="C60" s="71"/>
      <c r="D60" s="71"/>
      <c r="E60" s="71"/>
      <c r="F60" s="71"/>
      <c r="G60" s="72"/>
    </row>
    <row r="61" spans="1:7" x14ac:dyDescent="0.25">
      <c r="A61" s="53" t="s">
        <v>381</v>
      </c>
      <c r="B61" s="71">
        <f>SUM(B62:B70)</f>
        <v>0</v>
      </c>
      <c r="C61" s="71">
        <f t="shared" ref="C61:G61" si="9">SUM(C62:C70)</f>
        <v>0</v>
      </c>
      <c r="D61" s="71">
        <f t="shared" si="9"/>
        <v>0</v>
      </c>
      <c r="E61" s="71">
        <f t="shared" si="9"/>
        <v>0</v>
      </c>
      <c r="F61" s="71">
        <f t="shared" si="9"/>
        <v>0</v>
      </c>
      <c r="G61" s="71">
        <f t="shared" si="9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/>
    </row>
    <row r="63" spans="1:7" x14ac:dyDescent="0.25">
      <c r="A63" s="69" t="s">
        <v>383</v>
      </c>
      <c r="B63" s="71"/>
      <c r="C63" s="71"/>
      <c r="D63" s="71"/>
      <c r="E63" s="71"/>
      <c r="F63" s="71"/>
      <c r="G63" s="72"/>
    </row>
    <row r="64" spans="1:7" x14ac:dyDescent="0.25">
      <c r="A64" s="69" t="s">
        <v>384</v>
      </c>
      <c r="B64" s="71"/>
      <c r="C64" s="71"/>
      <c r="D64" s="71"/>
      <c r="E64" s="71"/>
      <c r="F64" s="71"/>
      <c r="G64" s="72"/>
    </row>
    <row r="65" spans="1:8" x14ac:dyDescent="0.25">
      <c r="A65" s="69" t="s">
        <v>385</v>
      </c>
      <c r="B65" s="71"/>
      <c r="C65" s="71"/>
      <c r="D65" s="71"/>
      <c r="E65" s="71"/>
      <c r="F65" s="71"/>
      <c r="G65" s="72"/>
    </row>
    <row r="66" spans="1:8" x14ac:dyDescent="0.25">
      <c r="A66" s="69" t="s">
        <v>386</v>
      </c>
      <c r="B66" s="71"/>
      <c r="C66" s="71"/>
      <c r="D66" s="71"/>
      <c r="E66" s="71"/>
      <c r="F66" s="71"/>
      <c r="G66" s="72"/>
    </row>
    <row r="67" spans="1:8" x14ac:dyDescent="0.25">
      <c r="A67" s="69" t="s">
        <v>387</v>
      </c>
      <c r="B67" s="71"/>
      <c r="C67" s="71"/>
      <c r="D67" s="71"/>
      <c r="E67" s="71"/>
      <c r="F67" s="71"/>
      <c r="G67" s="72"/>
    </row>
    <row r="68" spans="1:8" x14ac:dyDescent="0.25">
      <c r="A68" s="69" t="s">
        <v>388</v>
      </c>
      <c r="B68" s="71"/>
      <c r="C68" s="71"/>
      <c r="D68" s="71"/>
      <c r="E68" s="71"/>
      <c r="F68" s="71"/>
      <c r="G68" s="72"/>
    </row>
    <row r="69" spans="1:8" x14ac:dyDescent="0.25">
      <c r="A69" s="69" t="s">
        <v>389</v>
      </c>
      <c r="B69" s="71"/>
      <c r="C69" s="71"/>
      <c r="D69" s="71"/>
      <c r="E69" s="71"/>
      <c r="F69" s="71"/>
      <c r="G69" s="72"/>
    </row>
    <row r="70" spans="1:8" x14ac:dyDescent="0.25">
      <c r="A70" s="69" t="s">
        <v>390</v>
      </c>
      <c r="B70" s="71"/>
      <c r="C70" s="71"/>
      <c r="D70" s="71"/>
      <c r="E70" s="71"/>
      <c r="F70" s="71"/>
      <c r="G70" s="72"/>
    </row>
    <row r="71" spans="1:8" x14ac:dyDescent="0.25">
      <c r="A71" s="64" t="s">
        <v>3299</v>
      </c>
      <c r="B71" s="74">
        <f>SUM(B72:B75)</f>
        <v>0</v>
      </c>
      <c r="C71" s="74">
        <f t="shared" ref="C71:F71" si="10">SUM(C72:C75)</f>
        <v>0</v>
      </c>
      <c r="D71" s="74">
        <f t="shared" si="10"/>
        <v>0</v>
      </c>
      <c r="E71" s="74">
        <f t="shared" si="10"/>
        <v>0</v>
      </c>
      <c r="F71" s="74">
        <f t="shared" si="10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/>
    </row>
    <row r="74" spans="1:8" x14ac:dyDescent="0.25">
      <c r="A74" s="69" t="s">
        <v>393</v>
      </c>
      <c r="B74" s="71"/>
      <c r="C74" s="71"/>
      <c r="D74" s="71"/>
      <c r="E74" s="71"/>
      <c r="F74" s="71"/>
      <c r="G74" s="72"/>
    </row>
    <row r="75" spans="1:8" x14ac:dyDescent="0.25">
      <c r="A75" s="69" t="s">
        <v>394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2135000</v>
      </c>
      <c r="C77" s="73">
        <f t="shared" ref="C77:F77" si="11">C43+C9</f>
        <v>0</v>
      </c>
      <c r="D77" s="73">
        <f t="shared" si="11"/>
        <v>2135000</v>
      </c>
      <c r="E77" s="73">
        <f t="shared" si="11"/>
        <v>293141</v>
      </c>
      <c r="F77" s="73">
        <f t="shared" si="11"/>
        <v>293141</v>
      </c>
      <c r="G77" s="73">
        <f>G43+G9</f>
        <v>1841859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2135000</v>
      </c>
      <c r="Q2" s="18">
        <f>'Formato 6 c)'!C9</f>
        <v>0</v>
      </c>
      <c r="R2" s="18">
        <f>'Formato 6 c)'!D9</f>
        <v>2135000</v>
      </c>
      <c r="S2" s="18">
        <f>'Formato 6 c)'!E9</f>
        <v>293141</v>
      </c>
      <c r="T2" s="18">
        <f>'Formato 6 c)'!F9</f>
        <v>293141</v>
      </c>
      <c r="U2" s="18">
        <f>'Formato 6 c)'!G9</f>
        <v>1841859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2135000</v>
      </c>
      <c r="Q3" s="18">
        <f>'Formato 6 c)'!C10</f>
        <v>0</v>
      </c>
      <c r="R3" s="18">
        <f>'Formato 6 c)'!D10</f>
        <v>2135000</v>
      </c>
      <c r="S3" s="18">
        <f>'Formato 6 c)'!E10</f>
        <v>293141</v>
      </c>
      <c r="T3" s="18">
        <f>'Formato 6 c)'!F10</f>
        <v>293141</v>
      </c>
      <c r="U3" s="18">
        <f>'Formato 6 c)'!G10</f>
        <v>1841859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2135000</v>
      </c>
      <c r="Q11" s="18">
        <f>'Formato 6 c)'!C18</f>
        <v>0</v>
      </c>
      <c r="R11" s="18">
        <f>'Formato 6 c)'!D18</f>
        <v>2135000</v>
      </c>
      <c r="S11" s="18">
        <f>'Formato 6 c)'!E18</f>
        <v>293141</v>
      </c>
      <c r="T11" s="18">
        <f>'Formato 6 c)'!F18</f>
        <v>293141</v>
      </c>
      <c r="U11" s="18">
        <f>'Formato 6 c)'!G18</f>
        <v>1841859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2135000</v>
      </c>
      <c r="Q68" s="18">
        <f>'Formato 6 c)'!C77</f>
        <v>0</v>
      </c>
      <c r="R68" s="18">
        <f>'Formato 6 c)'!D77</f>
        <v>2135000</v>
      </c>
      <c r="S68" s="18">
        <f>'Formato 6 c)'!E77</f>
        <v>293141</v>
      </c>
      <c r="T68" s="18">
        <f>'Formato 6 c)'!F77</f>
        <v>293141</v>
      </c>
      <c r="U68" s="18">
        <f>'Formato 6 c)'!G77</f>
        <v>1841859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LEON, Gobierno del Estado de Guanajuato</v>
      </c>
    </row>
    <row r="7" spans="2:3" ht="14.25" x14ac:dyDescent="0.45">
      <c r="C7" t="str">
        <f>CONCATENATE(ENTE_PUBLICO," (a)")</f>
        <v>FIDEICOMISO CIUDAD INDUSTRIAL DE LEON,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A7" zoomScale="90" zoomScaleNormal="90" workbookViewId="0">
      <selection activeCell="B29" sqref="B29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2135000</v>
      </c>
      <c r="C9" s="66">
        <f t="shared" ref="C9:F9" si="0">SUM(C10,C11,C12,C15,C16,C19)</f>
        <v>0</v>
      </c>
      <c r="D9" s="66">
        <f t="shared" si="0"/>
        <v>2135000</v>
      </c>
      <c r="E9" s="66">
        <f t="shared" si="0"/>
        <v>293141</v>
      </c>
      <c r="F9" s="66">
        <f t="shared" si="0"/>
        <v>293141</v>
      </c>
      <c r="G9" s="66">
        <f>SUM(G10,G11,G12,G15,G16,G19)</f>
        <v>1841859</v>
      </c>
    </row>
    <row r="10" spans="1:7" ht="14.25" x14ac:dyDescent="0.45">
      <c r="A10" s="53" t="s">
        <v>401</v>
      </c>
      <c r="B10" s="67">
        <v>2135000</v>
      </c>
      <c r="C10" s="67">
        <v>0</v>
      </c>
      <c r="D10" s="67">
        <v>2135000</v>
      </c>
      <c r="E10" s="67">
        <v>293141</v>
      </c>
      <c r="F10" s="67">
        <v>293141</v>
      </c>
      <c r="G10" s="67">
        <f>D10-E10</f>
        <v>1841859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/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/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/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/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2135000</v>
      </c>
      <c r="C33" s="66">
        <f t="shared" ref="C33:G33" si="6">C21+C9</f>
        <v>0</v>
      </c>
      <c r="D33" s="66">
        <f t="shared" si="6"/>
        <v>2135000</v>
      </c>
      <c r="E33" s="66">
        <f t="shared" si="6"/>
        <v>293141</v>
      </c>
      <c r="F33" s="66">
        <f t="shared" si="6"/>
        <v>293141</v>
      </c>
      <c r="G33" s="66">
        <f t="shared" si="6"/>
        <v>1841859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2135000</v>
      </c>
      <c r="Q2" s="18">
        <f>'Formato 6 d)'!C9</f>
        <v>0</v>
      </c>
      <c r="R2" s="18">
        <f>'Formato 6 d)'!D9</f>
        <v>2135000</v>
      </c>
      <c r="S2" s="18">
        <f>'Formato 6 d)'!E9</f>
        <v>293141</v>
      </c>
      <c r="T2" s="18">
        <f>'Formato 6 d)'!F9</f>
        <v>293141</v>
      </c>
      <c r="U2" s="18">
        <f>'Formato 6 d)'!G9</f>
        <v>1841859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2135000</v>
      </c>
      <c r="Q3" s="18">
        <f>'Formato 6 d)'!C10</f>
        <v>0</v>
      </c>
      <c r="R3" s="18">
        <f>'Formato 6 d)'!D10</f>
        <v>2135000</v>
      </c>
      <c r="S3" s="18">
        <f>'Formato 6 d)'!E10</f>
        <v>293141</v>
      </c>
      <c r="T3" s="18">
        <f>'Formato 6 d)'!F10</f>
        <v>293141</v>
      </c>
      <c r="U3" s="18">
        <f>'Formato 6 d)'!G10</f>
        <v>1841859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2135000</v>
      </c>
      <c r="Q24" s="18">
        <f>'Formato 6 d)'!C33</f>
        <v>0</v>
      </c>
      <c r="R24" s="18">
        <f>'Formato 6 d)'!D33</f>
        <v>2135000</v>
      </c>
      <c r="S24" s="18">
        <f>'Formato 6 d)'!E33</f>
        <v>293141</v>
      </c>
      <c r="T24" s="18">
        <f>'Formato 6 d)'!F33</f>
        <v>293141</v>
      </c>
      <c r="U24" s="18">
        <f>'Formato 6 d)'!G33</f>
        <v>1841859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35" sqref="B35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9" sqref="B9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B15" sqref="B1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D14" sqref="D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FIDEICOMISO CIUDAD INDUSTRIAL DE LEON,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topLeftCell="B55" zoomScale="90" zoomScaleNormal="90" workbookViewId="0">
      <selection activeCell="E75" sqref="E75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2020 y al 30 de marzo de 2021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4009473</v>
      </c>
      <c r="C9" s="60">
        <f>SUM(C10:C16)</f>
        <v>39036373</v>
      </c>
      <c r="D9" s="100" t="s">
        <v>54</v>
      </c>
      <c r="E9" s="60">
        <f>SUM(E10:E18)</f>
        <v>25264</v>
      </c>
      <c r="F9" s="60">
        <f>SUM(F10:F18)</f>
        <v>53852</v>
      </c>
    </row>
    <row r="10" spans="1:6" ht="14.25" x14ac:dyDescent="0.45">
      <c r="A10" s="96" t="s">
        <v>4</v>
      </c>
      <c r="B10" s="60">
        <v>2655</v>
      </c>
      <c r="C10" s="60">
        <v>2655</v>
      </c>
      <c r="D10" s="101" t="s">
        <v>55</v>
      </c>
      <c r="E10" s="60"/>
      <c r="F10" s="60"/>
    </row>
    <row r="11" spans="1:6" x14ac:dyDescent="0.25">
      <c r="A11" s="96" t="s">
        <v>5</v>
      </c>
      <c r="B11" s="60"/>
      <c r="C11" s="60"/>
      <c r="D11" s="101" t="s">
        <v>56</v>
      </c>
      <c r="E11" s="60"/>
      <c r="F11" s="60"/>
    </row>
    <row r="12" spans="1:6" x14ac:dyDescent="0.25">
      <c r="A12" s="96" t="s">
        <v>6</v>
      </c>
      <c r="B12" s="77">
        <v>4006818</v>
      </c>
      <c r="C12" s="60">
        <v>39033718</v>
      </c>
      <c r="D12" s="101" t="s">
        <v>57</v>
      </c>
      <c r="E12" s="60"/>
      <c r="F12" s="60"/>
    </row>
    <row r="13" spans="1:6" ht="14.25" x14ac:dyDescent="0.4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25" x14ac:dyDescent="0.45">
      <c r="A16" s="96" t="s">
        <v>10</v>
      </c>
      <c r="B16" s="60"/>
      <c r="C16" s="60"/>
      <c r="D16" s="101" t="s">
        <v>61</v>
      </c>
      <c r="E16" s="60">
        <v>25264</v>
      </c>
      <c r="F16" s="60">
        <v>53852</v>
      </c>
    </row>
    <row r="17" spans="1:6" ht="14.25" x14ac:dyDescent="0.45">
      <c r="A17" s="95" t="s">
        <v>11</v>
      </c>
      <c r="B17" s="60">
        <f>SUM(B18:B24)</f>
        <v>0</v>
      </c>
      <c r="C17" s="60">
        <f>SUM(C18:C24)</f>
        <v>0</v>
      </c>
      <c r="D17" s="101" t="s">
        <v>62</v>
      </c>
      <c r="E17" s="60"/>
      <c r="F17" s="60"/>
    </row>
    <row r="18" spans="1:6" ht="14.25" x14ac:dyDescent="0.45">
      <c r="A18" s="97" t="s">
        <v>12</v>
      </c>
      <c r="B18" s="60"/>
      <c r="C18" s="60"/>
      <c r="D18" s="101" t="s">
        <v>63</v>
      </c>
      <c r="E18" s="60"/>
      <c r="F18" s="60"/>
    </row>
    <row r="19" spans="1:6" ht="14.25" x14ac:dyDescent="0.45">
      <c r="A19" s="97" t="s">
        <v>13</v>
      </c>
      <c r="B19" s="60"/>
      <c r="C19" s="60"/>
      <c r="D19" s="100" t="s">
        <v>64</v>
      </c>
      <c r="E19" s="60">
        <f>SUM(E20:E22)</f>
        <v>0</v>
      </c>
      <c r="F19" s="60">
        <f>SUM(F20:F22)</f>
        <v>0</v>
      </c>
    </row>
    <row r="20" spans="1:6" ht="14.25" x14ac:dyDescent="0.45">
      <c r="A20" s="97" t="s">
        <v>14</v>
      </c>
      <c r="B20" s="60"/>
      <c r="C20" s="60"/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19173</v>
      </c>
      <c r="F38" s="60">
        <f>SUM(F39:F41)</f>
        <v>19173</v>
      </c>
    </row>
    <row r="39" spans="1:6" x14ac:dyDescent="0.25">
      <c r="A39" s="97" t="s">
        <v>32</v>
      </c>
      <c r="B39" s="60"/>
      <c r="C39" s="60"/>
      <c r="D39" s="101" t="s">
        <v>84</v>
      </c>
      <c r="E39" s="60">
        <v>19173</v>
      </c>
      <c r="F39" s="60">
        <v>19173</v>
      </c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4009473</v>
      </c>
      <c r="C47" s="61">
        <f>C9+C17+C25+C31+C38+C41</f>
        <v>39036373</v>
      </c>
      <c r="D47" s="99" t="s">
        <v>91</v>
      </c>
      <c r="E47" s="61">
        <f>E9+E19+E23+E26+E27+E31+E38+E42</f>
        <v>44437</v>
      </c>
      <c r="F47" s="61">
        <f>F9+F19+F23+F26+F27+F31+F38+F42</f>
        <v>73025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>
        <v>386101</v>
      </c>
      <c r="C51" s="60">
        <v>386101</v>
      </c>
      <c r="D51" s="100" t="s">
        <v>94</v>
      </c>
      <c r="E51" s="60"/>
      <c r="F51" s="60"/>
    </row>
    <row r="52" spans="1:6" x14ac:dyDescent="0.25">
      <c r="A52" s="95" t="s">
        <v>43</v>
      </c>
      <c r="B52" s="60">
        <v>21798952</v>
      </c>
      <c r="C52" s="60">
        <v>21798952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1728451</v>
      </c>
      <c r="C53" s="60">
        <v>1728451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183716</v>
      </c>
      <c r="C54" s="60">
        <v>183716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-2955943</v>
      </c>
      <c r="C55" s="60">
        <v>-2949594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19221</v>
      </c>
      <c r="C56" s="60">
        <v>19892</v>
      </c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44437</v>
      </c>
      <c r="F59" s="61">
        <f>F47+F57</f>
        <v>73025</v>
      </c>
    </row>
    <row r="60" spans="1:6" x14ac:dyDescent="0.25">
      <c r="A60" s="55" t="s">
        <v>50</v>
      </c>
      <c r="B60" s="61">
        <f>SUM(B50:B58)</f>
        <v>21160498</v>
      </c>
      <c r="C60" s="61">
        <f>SUM(C50:C58)</f>
        <v>21167518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25169971</v>
      </c>
      <c r="C62" s="61">
        <f>SUM(C47+C60)</f>
        <v>60203891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73282507</v>
      </c>
      <c r="F63" s="77">
        <f>SUM(F64:F66)</f>
        <v>108282507</v>
      </c>
    </row>
    <row r="64" spans="1:6" x14ac:dyDescent="0.25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25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25">
      <c r="A66" s="54"/>
      <c r="B66" s="54"/>
      <c r="C66" s="54"/>
      <c r="D66" s="103" t="s">
        <v>105</v>
      </c>
      <c r="E66" s="77">
        <v>147196540</v>
      </c>
      <c r="F66" s="77">
        <v>182196540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-48156974</v>
      </c>
      <c r="F68" s="77">
        <f>SUM(F69:F73)</f>
        <v>-48151642</v>
      </c>
    </row>
    <row r="69" spans="1:6" x14ac:dyDescent="0.25">
      <c r="A69" s="12"/>
      <c r="B69" s="54"/>
      <c r="C69" s="54"/>
      <c r="D69" s="103" t="s">
        <v>107</v>
      </c>
      <c r="E69" s="77">
        <v>-5332</v>
      </c>
      <c r="F69" s="77">
        <v>560875</v>
      </c>
    </row>
    <row r="70" spans="1:6" x14ac:dyDescent="0.25">
      <c r="A70" s="12"/>
      <c r="B70" s="54"/>
      <c r="C70" s="54"/>
      <c r="D70" s="103" t="s">
        <v>108</v>
      </c>
      <c r="E70" s="77">
        <v>-48151642</v>
      </c>
      <c r="F70" s="77">
        <v>-48712517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25125533</v>
      </c>
      <c r="F79" s="61">
        <f>F63+F68+F75</f>
        <v>60130865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25169970</v>
      </c>
      <c r="F81" s="61">
        <f>F59+F79</f>
        <v>60203890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4009473</v>
      </c>
      <c r="Q4" s="18">
        <f>'Formato 1'!C9</f>
        <v>39036373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2655</v>
      </c>
      <c r="Q5" s="18">
        <f>'Formato 1'!C10</f>
        <v>2655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4006818</v>
      </c>
      <c r="Q7" s="18">
        <f>'Formato 1'!C12</f>
        <v>39033718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0</v>
      </c>
      <c r="Q12" s="18">
        <f>'Formato 1'!C17</f>
        <v>0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4009473</v>
      </c>
      <c r="Q42" s="18">
        <f>'Formato 1'!C47</f>
        <v>39036373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386101</v>
      </c>
      <c r="Q45">
        <f>'Formato 1'!C51</f>
        <v>386101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21798952</v>
      </c>
      <c r="Q46">
        <f>'Formato 1'!C52</f>
        <v>21798952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1728451</v>
      </c>
      <c r="Q47">
        <f>'Formato 1'!C53</f>
        <v>1728451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183716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-2955943</v>
      </c>
      <c r="Q49">
        <f>'Formato 1'!C55</f>
        <v>-2949594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19221</v>
      </c>
      <c r="Q50">
        <f>'Formato 1'!C56</f>
        <v>19892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21160498</v>
      </c>
      <c r="Q53">
        <f>'Formato 1'!C60</f>
        <v>21167518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25169971</v>
      </c>
      <c r="Q54">
        <f>'Formato 1'!C62</f>
        <v>60203891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25264</v>
      </c>
      <c r="Q57">
        <f>'Formato 1'!F9</f>
        <v>53852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25264</v>
      </c>
      <c r="Q64">
        <f>'Formato 1'!F16</f>
        <v>53852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19173</v>
      </c>
      <c r="Q87">
        <f>'Formato 1'!F38</f>
        <v>19173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19173</v>
      </c>
      <c r="Q88">
        <f>'Formato 1'!F39</f>
        <v>19173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44437</v>
      </c>
      <c r="Q95">
        <f>'Formato 1'!F47</f>
        <v>73025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44437</v>
      </c>
      <c r="Q104">
        <f>'Formato 1'!F59</f>
        <v>73025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73282507</v>
      </c>
      <c r="Q106">
        <f>'Formato 1'!F63</f>
        <v>108282507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147196540</v>
      </c>
      <c r="Q109">
        <f>'Formato 1'!F66</f>
        <v>182196540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-48156974</v>
      </c>
      <c r="Q110">
        <f>'Formato 1'!F68</f>
        <v>-48151642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-5332</v>
      </c>
      <c r="Q111">
        <f>'Formato 1'!F69</f>
        <v>560875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-48151642</v>
      </c>
      <c r="Q112">
        <f>'Formato 1'!F70</f>
        <v>-48712517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25125533</v>
      </c>
      <c r="Q119">
        <f>'Formato 1'!F79</f>
        <v>60130865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25169970</v>
      </c>
      <c r="Q120">
        <f>'Formato 1'!F81</f>
        <v>60203890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10" zoomScale="90" zoomScaleNormal="90" workbookViewId="0">
      <selection activeCell="E25" sqref="E25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2020 y al 30 de marzo de 2021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73025</v>
      </c>
      <c r="C18" s="132"/>
      <c r="D18" s="132"/>
      <c r="E18" s="132"/>
      <c r="F18" s="61">
        <v>44438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73025</v>
      </c>
      <c r="C20" s="61">
        <f t="shared" ref="C20:H20" si="3">C8+C18</f>
        <v>0</v>
      </c>
      <c r="D20" s="61">
        <f>D8+D18</f>
        <v>0</v>
      </c>
      <c r="E20" s="61">
        <f t="shared" si="3"/>
        <v>0</v>
      </c>
      <c r="F20" s="61">
        <f t="shared" si="3"/>
        <v>44438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73025</v>
      </c>
      <c r="Q12" s="18"/>
      <c r="R12" s="18"/>
      <c r="S12" s="18"/>
      <c r="T12" s="18">
        <f>'Formato 2'!F18</f>
        <v>44438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73025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44438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I12" sqref="I1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2021 (k)</v>
      </c>
      <c r="J6" s="131" t="str">
        <f>MONTO2</f>
        <v>Monto pagado de la inversión actualizado al 30 de marzo de 2021 (l)</v>
      </c>
      <c r="K6" s="131" t="str">
        <f>SALDO_PENDIENTE</f>
        <v>Saldo pendiente por pagar de la inversión al 30 de marzo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david</cp:lastModifiedBy>
  <cp:lastPrinted>2017-02-04T00:56:20Z</cp:lastPrinted>
  <dcterms:created xsi:type="dcterms:W3CDTF">2017-01-19T17:59:06Z</dcterms:created>
  <dcterms:modified xsi:type="dcterms:W3CDTF">2021-04-13T19:08:02Z</dcterms:modified>
</cp:coreProperties>
</file>